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3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'COPARTICIPACION'!$A$2:$D$20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<sst xmlns="http://schemas.openxmlformats.org/spreadsheetml/2006/main" count="385" uniqueCount="231">
  <si>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</si>
  <si>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</si>
  <si>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</si>
  <si>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</si>
  <si>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</si>
  <si>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</si>
  <si>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</si>
  <si>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</si>
  <si>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</si>
  <si>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</si>
  <si>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</si>
  <si>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</si>
  <si>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</si>
  <si>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</si>
  <si>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</si>
  <si>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</si>
  <si>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</si>
  <si>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</si>
  <si>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</si>
  <si>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</si>
  <si>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</si>
  <si>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</si>
  <si>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</si>
  <si>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</si>
  <si>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</si>
  <si>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</si>
  <si>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</si>
  <si>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</si>
  <si>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</si>
  <si>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</si>
  <si>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</si>
  <si>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</si>
  <si>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</si>
  <si>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</si>
  <si>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</si>
  <si>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</si>
  <si>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</si>
  <si>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</si>
  <si>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</si>
  <si>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</si>
  <si>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</si>
  <si>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</si>
  <si>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</si>
  <si>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</si>
  <si>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</si>
  <si>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</si>
  <si>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</si>
  <si>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</si>
  <si>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</si>
  <si>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</si>
  <si>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</si>
  <si>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</si>
  <si>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</si>
  <si>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</si>
  <si>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</si>
  <si>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</si>
  <si>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</si>
  <si>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</si>
  <si>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</si>
  <si>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</si>
  <si>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</si>
  <si>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</si>
  <si>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</si>
  <si>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</si>
  <si>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</si>
  <si>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</si>
  <si>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</si>
  <si>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</si>
  <si>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</si>
  <si>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</si>
  <si>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</si>
  <si>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</si>
  <si>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</si>
  <si>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</si>
  <si>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</si>
  <si>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</si>
  <si>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</si>
  <si>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</si>
  <si>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</si>
  <si>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</si>
  <si>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</si>
  <si>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</si>
  <si>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</si>
  <si>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</si>
  <si>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</si>
  <si>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</si>
  <si>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</si>
  <si>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</si>
  <si>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</si>
  <si>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</si>
  <si>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</si>
  <si>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</si>
  <si>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</si>
  <si>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</si>
  <si>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</si>
  <si>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</si>
  <si>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</si>
  <si>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</si>
  <si>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</si>
  <si>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</si>
  <si>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</si>
  <si>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</si>
  <si>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</si>
  <si>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</si>
  <si>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</si>
  <si>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</si>
  <si>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</si>
  <si>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</si>
  <si>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</si>
  <si>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</si>
  <si>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</si>
  <si>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</si>
  <si>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</si>
  <si>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</si>
  <si>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</si>
  <si>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</si>
  <si>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</si>
  <si>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</si>
  <si>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</si>
  <si>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</si>
  <si>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</si>
  <si>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</si>
  <si>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</si>
  <si>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</si>
  <si>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</si>
  <si>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</si>
  <si>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</si>
  <si>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</si>
  <si>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</si>
  <si>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</si>
  <si>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</si>
  <si>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</si>
  <si>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</si>
  <si>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</si>
  <si>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</si>
  <si>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</si>
  <si>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</si>
  <si>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</si>
  <si>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</si>
  <si>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</si>
  <si>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</si>
  <si>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</si>
  <si>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</si>
  <si>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</si>
  <si>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</si>
  <si>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</si>
  <si>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</si>
  <si>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</si>
  <si>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</si>
  <si>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</si>
  <si>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</si>
  <si>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</si>
  <si>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</si>
  <si>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</si>
  <si>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</si>
  <si>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</si>
  <si>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</si>
  <si>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</si>
  <si>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</si>
  <si>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</si>
  <si>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</si>
  <si>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</si>
  <si>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</si>
  <si>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</si>
  <si>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</si>
  <si>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</si>
  <si>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</si>
  <si>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</si>
  <si>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</si>
  <si>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</si>
  <si>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</si>
  <si>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</si>
  <si>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</si>
  <si>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</si>
  <si>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</si>
  <si>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</si>
  <si>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</si>
  <si>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</si>
  <si>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</si>
  <si>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</si>
  <si>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</si>
  <si>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</si>
  <si>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</si>
  <si>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</si>
  <si>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</si>
  <si>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</si>
  <si>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</si>
  <si>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</si>
  <si>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</si>
  <si>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</si>
  <si>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</si>
  <si>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</si>
  <si>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</si>
  <si>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</si>
  <si>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</si>
  <si>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</si>
  <si>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</si>
  <si>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</si>
  <si>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</si>
  <si>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</si>
  <si>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(4)Cifras del Presupuesto del ejercicio 2015</t>
  </si>
  <si>
    <t>(6)Cifras del Presupuesto del ejercicio 2015</t>
  </si>
  <si>
    <t>PRESUPUESTADO EJERCICIO 2015 (4)</t>
  </si>
  <si>
    <t>EJECUTADO EJERCICIO 2015 (3)</t>
  </si>
  <si>
    <t>PRESUPUESTADO EJERCICIO 2015 (6)</t>
  </si>
  <si>
    <t>EJECUTADO EJERCICIO 2015 (5)</t>
  </si>
  <si>
    <t>PRESUPUESTADO EJERCICIO 2015 (5)</t>
  </si>
  <si>
    <t>EJECUTADO EJERCICIO 2015 (2)</t>
  </si>
  <si>
    <t>(5) Cifras del Presupuesto Anual 2015.</t>
  </si>
  <si>
    <t>EJECUTADO EJERCICIO 2015 (1)</t>
  </si>
  <si>
    <t>XVIII -</t>
  </si>
  <si>
    <t>I.A) DATOS DEL MES DE NOVIEMBRE DE 2015</t>
  </si>
  <si>
    <t>(2)Corresponde a la ejecución del mes de Noviembre de 2014.</t>
  </si>
  <si>
    <t>(3)Corresponde a la ejecución presupuestaria del mes de Noviembre  de 2015</t>
  </si>
  <si>
    <t>(4)Corresponde a la ejecución del mes de Noviembre de 2014</t>
  </si>
  <si>
    <t>(5)Corresponde a la ejecución presupuestaria del mes de Noviembre de 2015.</t>
  </si>
  <si>
    <t>I.B) DATOS ACUMULADOS AL MES DE NOVIEMBRE DE 2015</t>
  </si>
  <si>
    <t>(2)Corresponde a la ejecución acumulada al mes de Noviembre de 2014.</t>
  </si>
  <si>
    <t>(3)Corresponde a la ejecución presupuestaria acumulada al mes de Noviembre  de 2015</t>
  </si>
  <si>
    <t>(4)Corresponde a la ejecución acumulada al mes de Noviembre de 2014</t>
  </si>
  <si>
    <t>(5)Corresponde a la ejecución presupuestaria acumulada al mes de Noviembre de 2015.</t>
  </si>
  <si>
    <t>II-A) DATOS DEL MES DE NOVIEMBRE DE 2015</t>
  </si>
  <si>
    <t>(2) Ejecución presupuestaria del mes de Noviembre 2015 (Incluye déficit de la Caja de Jubilaciones y Pens.)</t>
  </si>
  <si>
    <t>(3) Cifras de la ejecución presupuestaria del mes de Noviembre de 2014.</t>
  </si>
  <si>
    <t>(2) Ejecución presupuestaria del mes de Noviembre 2015.(Incluye déficit de la Caja de Jubilaciones y Pens.)</t>
  </si>
  <si>
    <t>II-B) DATOS ACUMULADOS AL MES DE NOVIEMBRE DE 2015</t>
  </si>
  <si>
    <t>(2) Ejecución presupuestaria acumulada al mes de Noviembre 2015 (Incluye déficit de la Caja de Jubilaciones y Pens.)</t>
  </si>
  <si>
    <t>(3) Cifras de la ejecución presupuestaria acumulada al mes de Noviembre de 2014.</t>
  </si>
  <si>
    <t>(1) Corresponde a la ejecución acumulada al mes de Noviembre de 2015.</t>
  </si>
  <si>
    <t>(2) Cifras de ejecución acumulada al mes de Noviembre de 2014.</t>
  </si>
  <si>
    <t>Ejecución presupuestaria acumulada al mes de Noviembre 2015.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</si>
</sst>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4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left" inden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76">
      <selection activeCell="D3" sqref="D3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211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202</v>
      </c>
      <c r="C6" s="6" t="s">
        <v>203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74065.79300000002</v>
      </c>
      <c r="C7" s="30">
        <f>SUM(C8:C11)</f>
        <v>6933.106999999999</v>
      </c>
      <c r="D7" s="30">
        <f>+C7/$C$16*100</f>
        <v>98.91184384353538</v>
      </c>
      <c r="E7" s="30">
        <v>5446.594</v>
      </c>
      <c r="F7" s="23"/>
      <c r="G7" s="24"/>
    </row>
    <row r="8" spans="1:8" ht="16.5" customHeight="1">
      <c r="A8" s="4" t="s">
        <v>4</v>
      </c>
      <c r="B8" s="29">
        <v>53289.40900000001</v>
      </c>
      <c r="C8" s="29">
        <v>5067.562</v>
      </c>
      <c r="D8" s="29">
        <f aca="true" t="shared" si="0" ref="D8:D16">+C8/$C$16*100</f>
        <v>72.29686505796519</v>
      </c>
      <c r="E8" s="29">
        <v>3899.469</v>
      </c>
      <c r="F8" s="25"/>
      <c r="G8" s="26"/>
      <c r="H8" s="41"/>
    </row>
    <row r="9" spans="1:8" ht="16.5" customHeight="1">
      <c r="A9" s="4" t="s">
        <v>5</v>
      </c>
      <c r="B9" s="29">
        <v>12759.557</v>
      </c>
      <c r="C9" s="29">
        <v>1114.463</v>
      </c>
      <c r="D9" s="29">
        <f t="shared" si="0"/>
        <v>15.899594543311963</v>
      </c>
      <c r="E9" s="29">
        <v>952.379</v>
      </c>
      <c r="F9" s="25"/>
      <c r="G9" s="26"/>
      <c r="H9" s="41"/>
    </row>
    <row r="10" spans="1:8" ht="16.5" customHeight="1">
      <c r="A10" s="4" t="s">
        <v>6</v>
      </c>
      <c r="B10" s="29">
        <v>4048.026</v>
      </c>
      <c r="C10" s="29">
        <v>429.186</v>
      </c>
      <c r="D10" s="29">
        <f t="shared" si="0"/>
        <v>6.123023719644249</v>
      </c>
      <c r="E10" s="29">
        <v>344.448</v>
      </c>
      <c r="F10" s="25"/>
      <c r="G10" s="26"/>
      <c r="H10" s="41"/>
    </row>
    <row r="11" spans="1:8" ht="16.5" customHeight="1">
      <c r="A11" s="4" t="s">
        <v>7</v>
      </c>
      <c r="B11" s="29">
        <v>3968.801</v>
      </c>
      <c r="C11" s="29">
        <v>321.896</v>
      </c>
      <c r="D11" s="29">
        <f t="shared" si="0"/>
        <v>4.592360522613983</v>
      </c>
      <c r="E11" s="29">
        <v>250.298</v>
      </c>
      <c r="F11" s="25"/>
      <c r="G11" s="26"/>
      <c r="H11" s="41"/>
    </row>
    <row r="12" spans="1:7" ht="16.5" customHeight="1">
      <c r="A12" s="9" t="s">
        <v>8</v>
      </c>
      <c r="B12" s="30">
        <v>2566.863</v>
      </c>
      <c r="C12" s="30">
        <f>SUM(C13:C15)</f>
        <v>76.273</v>
      </c>
      <c r="D12" s="30">
        <f t="shared" si="0"/>
        <v>1.0881561564646232</v>
      </c>
      <c r="E12" s="30">
        <v>151.756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2441.466</v>
      </c>
      <c r="C14" s="29">
        <v>59.198</v>
      </c>
      <c r="D14" s="29">
        <f t="shared" si="0"/>
        <v>0.8445540119097552</v>
      </c>
      <c r="E14" s="29">
        <v>141.66</v>
      </c>
      <c r="F14" s="25"/>
      <c r="G14" s="26"/>
      <c r="H14" s="41"/>
    </row>
    <row r="15" spans="1:8" ht="16.5" customHeight="1">
      <c r="A15" s="4" t="s">
        <v>11</v>
      </c>
      <c r="B15" s="29">
        <v>125.397</v>
      </c>
      <c r="C15" s="29">
        <v>17.075</v>
      </c>
      <c r="D15" s="29">
        <f t="shared" si="0"/>
        <v>0.24360214455486792</v>
      </c>
      <c r="E15" s="29">
        <v>10.096</v>
      </c>
      <c r="F15" s="25"/>
      <c r="G15" s="26"/>
      <c r="H15" s="41"/>
    </row>
    <row r="16" spans="1:7" ht="16.5" customHeight="1">
      <c r="A16" s="10" t="s">
        <v>13</v>
      </c>
      <c r="B16" s="32">
        <v>76632.65600000002</v>
      </c>
      <c r="C16" s="32">
        <f>+C12+C7</f>
        <v>7009.379999999999</v>
      </c>
      <c r="D16" s="32">
        <f t="shared" si="0"/>
        <v>100</v>
      </c>
      <c r="E16" s="32">
        <v>5598.35</v>
      </c>
      <c r="F16" s="23"/>
      <c r="G16" s="24"/>
    </row>
    <row r="17" spans="1:6" ht="33.75" customHeight="1">
      <c r="A17" s="119" t="s">
        <v>14</v>
      </c>
      <c r="B17" s="119"/>
      <c r="C17" s="119"/>
      <c r="D17" s="119"/>
      <c r="E17" s="119"/>
      <c r="F17" s="20"/>
    </row>
    <row r="18" spans="1:6" ht="16.5" customHeight="1">
      <c r="A18" s="121" t="s">
        <v>212</v>
      </c>
      <c r="B18" s="121"/>
      <c r="C18" s="121"/>
      <c r="D18" s="121"/>
      <c r="E18" s="121"/>
      <c r="F18" s="33"/>
    </row>
    <row r="19" spans="1:6" ht="16.5" customHeight="1">
      <c r="A19" t="s">
        <v>213</v>
      </c>
      <c r="B19" s="33"/>
      <c r="C19" s="33"/>
      <c r="D19" s="33"/>
      <c r="E19" s="33"/>
      <c r="F19" s="33"/>
    </row>
    <row r="20" spans="1:6" ht="16.5" customHeight="1">
      <c r="A20" t="s">
        <v>200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193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NOVIEMBRE DE 2015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204</v>
      </c>
      <c r="C30" s="6" t="s">
        <v>205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53289.40900000001</v>
      </c>
      <c r="C31" s="30">
        <f>+C32+C38</f>
        <v>5067.5560000000005</v>
      </c>
      <c r="D31" s="30">
        <f aca="true" t="shared" si="1" ref="D31:D48">+C31/$C$49*100</f>
        <v>72.2967588298084</v>
      </c>
      <c r="E31" s="30">
        <v>3899.469</v>
      </c>
      <c r="F31" s="28"/>
    </row>
    <row r="32" spans="1:6" ht="16.5" customHeight="1">
      <c r="A32" s="4" t="s">
        <v>61</v>
      </c>
      <c r="B32" s="29">
        <v>19061.635000000002</v>
      </c>
      <c r="C32" s="29">
        <f>SUM(C33:C37)</f>
        <v>1923.899</v>
      </c>
      <c r="D32" s="29">
        <f t="shared" si="1"/>
        <v>27.447483957929524</v>
      </c>
      <c r="E32" s="29">
        <v>1467.2430000000002</v>
      </c>
      <c r="F32" s="28"/>
    </row>
    <row r="33" spans="1:6" ht="16.5" customHeight="1">
      <c r="A33" s="4" t="s">
        <v>62</v>
      </c>
      <c r="B33" s="29">
        <v>15288.383</v>
      </c>
      <c r="C33" s="29">
        <v>1550.705</v>
      </c>
      <c r="D33" s="29">
        <f t="shared" si="1"/>
        <v>22.123277059232894</v>
      </c>
      <c r="E33" s="29">
        <v>1206.227</v>
      </c>
      <c r="F33" s="28"/>
    </row>
    <row r="34" spans="1:6" ht="16.5" customHeight="1">
      <c r="A34" s="4" t="s">
        <v>63</v>
      </c>
      <c r="B34" s="29">
        <v>137.075</v>
      </c>
      <c r="C34" s="29">
        <v>19.477</v>
      </c>
      <c r="D34" s="29">
        <f t="shared" si="1"/>
        <v>0.2778704313732651</v>
      </c>
      <c r="E34" s="29">
        <v>12.75</v>
      </c>
      <c r="F34" s="28"/>
    </row>
    <row r="35" spans="1:6" ht="16.5" customHeight="1">
      <c r="A35" s="4" t="s">
        <v>64</v>
      </c>
      <c r="B35" s="29">
        <v>1599.597</v>
      </c>
      <c r="C35" s="29">
        <v>132.534</v>
      </c>
      <c r="D35" s="29">
        <f t="shared" si="1"/>
        <v>1.890808633343139</v>
      </c>
      <c r="E35" s="29">
        <v>102.526</v>
      </c>
      <c r="F35" s="28"/>
    </row>
    <row r="36" spans="1:6" ht="16.5" customHeight="1">
      <c r="A36" s="4" t="s">
        <v>65</v>
      </c>
      <c r="B36" s="29">
        <v>2004.111</v>
      </c>
      <c r="C36" s="29">
        <v>216.599</v>
      </c>
      <c r="D36" s="29">
        <f t="shared" si="1"/>
        <v>3.0901297717830185</v>
      </c>
      <c r="E36" s="29">
        <v>142.2</v>
      </c>
      <c r="F36" s="28"/>
    </row>
    <row r="37" spans="1:6" ht="16.5" customHeight="1">
      <c r="A37" s="4" t="s">
        <v>66</v>
      </c>
      <c r="B37" s="29">
        <v>32.469</v>
      </c>
      <c r="C37" s="29">
        <v>4.584</v>
      </c>
      <c r="D37" s="29">
        <f t="shared" si="1"/>
        <v>0.0653980621972094</v>
      </c>
      <c r="E37" s="29">
        <v>3.54</v>
      </c>
      <c r="F37" s="28"/>
    </row>
    <row r="38" spans="1:6" ht="16.5" customHeight="1">
      <c r="A38" s="4" t="s">
        <v>67</v>
      </c>
      <c r="B38" s="29">
        <v>34227.774000000005</v>
      </c>
      <c r="C38" s="29">
        <f>SUM(C39:C45)</f>
        <v>3143.657</v>
      </c>
      <c r="D38" s="29">
        <f t="shared" si="1"/>
        <v>44.849274871878855</v>
      </c>
      <c r="E38" s="29">
        <v>2432.2259999999997</v>
      </c>
      <c r="F38" s="28"/>
    </row>
    <row r="39" spans="1:6" ht="16.5" customHeight="1">
      <c r="A39" s="4" t="s">
        <v>68</v>
      </c>
      <c r="B39" s="29">
        <v>13983.847</v>
      </c>
      <c r="C39" s="29">
        <v>1396.962</v>
      </c>
      <c r="D39" s="29">
        <f t="shared" si="1"/>
        <v>19.929888255483863</v>
      </c>
      <c r="E39" s="29">
        <v>1071.263</v>
      </c>
      <c r="F39" s="28"/>
    </row>
    <row r="40" spans="1:6" ht="16.5" customHeight="1">
      <c r="A40" s="4" t="s">
        <v>69</v>
      </c>
      <c r="B40" s="29">
        <v>946.3000000000001</v>
      </c>
      <c r="C40" s="29">
        <v>32.385</v>
      </c>
      <c r="D40" s="29">
        <f t="shared" si="1"/>
        <v>0.4620236134940284</v>
      </c>
      <c r="E40" s="29">
        <v>23.495</v>
      </c>
      <c r="F40" s="28"/>
    </row>
    <row r="41" spans="1:6" ht="16.5" customHeight="1">
      <c r="A41" s="4" t="s">
        <v>70</v>
      </c>
      <c r="B41" s="29">
        <v>15556.776</v>
      </c>
      <c r="C41" s="29">
        <v>1371.235</v>
      </c>
      <c r="D41" s="29">
        <f t="shared" si="1"/>
        <v>19.562851618017106</v>
      </c>
      <c r="E41" s="29">
        <v>1020.12</v>
      </c>
      <c r="F41" s="28"/>
    </row>
    <row r="42" spans="1:6" ht="16.5" customHeight="1">
      <c r="A42" s="4" t="s">
        <v>71</v>
      </c>
      <c r="B42" s="29">
        <v>1107.131</v>
      </c>
      <c r="C42" s="29">
        <v>116.537</v>
      </c>
      <c r="D42" s="29">
        <f t="shared" si="1"/>
        <v>1.6625859455227294</v>
      </c>
      <c r="E42" s="29">
        <v>90.966</v>
      </c>
      <c r="F42" s="28"/>
    </row>
    <row r="43" spans="1:6" ht="16.5" customHeight="1">
      <c r="A43" s="4" t="s">
        <v>72</v>
      </c>
      <c r="B43" s="29">
        <v>823.684</v>
      </c>
      <c r="C43" s="29">
        <v>69.996</v>
      </c>
      <c r="D43" s="29">
        <f t="shared" si="1"/>
        <v>0.9986044418751894</v>
      </c>
      <c r="E43" s="29">
        <v>80.056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0.16821739776773473</v>
      </c>
      <c r="E44" s="29">
        <v>11.791</v>
      </c>
      <c r="F44" s="28"/>
    </row>
    <row r="45" spans="1:6" ht="16.5" customHeight="1">
      <c r="A45" s="4" t="s">
        <v>66</v>
      </c>
      <c r="B45" s="29">
        <v>1638.547</v>
      </c>
      <c r="C45" s="29">
        <v>144.751</v>
      </c>
      <c r="D45" s="29">
        <f t="shared" si="1"/>
        <v>2.065103599718206</v>
      </c>
      <c r="E45" s="29">
        <v>134.535</v>
      </c>
      <c r="F45" s="28"/>
    </row>
    <row r="46" spans="1:6" ht="18" customHeight="1">
      <c r="A46" s="9" t="s">
        <v>89</v>
      </c>
      <c r="B46" s="30">
        <v>4048.023</v>
      </c>
      <c r="C46" s="30">
        <v>429.186</v>
      </c>
      <c r="D46" s="30">
        <f t="shared" si="1"/>
        <v>6.123021972550504</v>
      </c>
      <c r="E46" s="30">
        <v>344.448</v>
      </c>
      <c r="F46" s="28"/>
    </row>
    <row r="47" spans="1:6" ht="30">
      <c r="A47" s="34" t="s">
        <v>74</v>
      </c>
      <c r="B47" s="36">
        <v>19232.753999999994</v>
      </c>
      <c r="C47" s="36">
        <f>7009.38-5496.95</f>
        <v>1512.4300000000003</v>
      </c>
      <c r="D47" s="36">
        <f t="shared" si="1"/>
        <v>21.577223213116365</v>
      </c>
      <c r="E47" s="36">
        <v>1354.2700000000004</v>
      </c>
      <c r="F47" s="28"/>
    </row>
    <row r="48" spans="1:6" ht="19.5" customHeight="1">
      <c r="A48" s="35" t="s">
        <v>75</v>
      </c>
      <c r="B48" s="36">
        <v>62.471000000000004</v>
      </c>
      <c r="C48" s="36">
        <f>-17.67+17.5+0.38</f>
        <v>0.2099999999999983</v>
      </c>
      <c r="D48" s="36">
        <f t="shared" si="1"/>
        <v>0.0029959845247412437</v>
      </c>
      <c r="E48" s="36">
        <v>0.16000000000000014</v>
      </c>
      <c r="F48" s="28"/>
    </row>
    <row r="49" spans="1:6" ht="19.5" customHeight="1">
      <c r="A49" s="37" t="s">
        <v>76</v>
      </c>
      <c r="B49" s="36">
        <v>76632.657</v>
      </c>
      <c r="C49" s="36">
        <f>+C47+C48+C31+C46</f>
        <v>7009.3820000000005</v>
      </c>
      <c r="D49" s="36">
        <f>+C49/$C$49*100</f>
        <v>100</v>
      </c>
      <c r="E49" s="36">
        <v>5598.347000000001</v>
      </c>
      <c r="F49" s="28"/>
    </row>
    <row r="50" spans="1:5" ht="33.75" customHeight="1">
      <c r="A50" s="120" t="s">
        <v>90</v>
      </c>
      <c r="B50" s="120"/>
      <c r="C50" s="120"/>
      <c r="D50" s="120"/>
      <c r="E50" s="120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214</v>
      </c>
      <c r="B53" s="33"/>
      <c r="C53" s="33"/>
      <c r="D53" s="33"/>
      <c r="E53" s="33"/>
    </row>
    <row r="54" ht="16.5" customHeight="1">
      <c r="A54" t="s">
        <v>215</v>
      </c>
    </row>
    <row r="55" ht="15">
      <c r="A55" t="s">
        <v>201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216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202</v>
      </c>
      <c r="C65" s="6" t="s">
        <v>203</v>
      </c>
      <c r="D65" s="6" t="s">
        <v>12</v>
      </c>
      <c r="E65" s="6" t="s">
        <v>80</v>
      </c>
    </row>
    <row r="66" spans="1:5" ht="15">
      <c r="A66" s="9" t="s">
        <v>3</v>
      </c>
      <c r="B66" s="30">
        <v>74065.79300000002</v>
      </c>
      <c r="C66" s="30">
        <f>SUM(C67:C70)</f>
        <v>73234.727</v>
      </c>
      <c r="D66" s="30">
        <f>+C66/$C$75*100</f>
        <v>97.76678915406295</v>
      </c>
      <c r="E66" s="30">
        <v>55467.274999999994</v>
      </c>
    </row>
    <row r="67" spans="1:5" ht="15">
      <c r="A67" s="4" t="s">
        <v>4</v>
      </c>
      <c r="B67" s="29">
        <v>53289.40900000001</v>
      </c>
      <c r="C67" s="29">
        <v>51806.371</v>
      </c>
      <c r="D67" s="29">
        <f>+C67/$C$75*100</f>
        <v>69.16039368036644</v>
      </c>
      <c r="E67" s="29">
        <v>38877.897</v>
      </c>
    </row>
    <row r="68" spans="1:5" ht="15">
      <c r="A68" s="4" t="s">
        <v>5</v>
      </c>
      <c r="B68" s="29">
        <v>12759.557</v>
      </c>
      <c r="C68" s="29">
        <v>13136.533</v>
      </c>
      <c r="D68" s="29">
        <f aca="true" t="shared" si="2" ref="D68:D75">+C68/$C$75*100</f>
        <v>17.536989685595334</v>
      </c>
      <c r="E68" s="29">
        <v>10047.846</v>
      </c>
    </row>
    <row r="69" spans="1:5" ht="15">
      <c r="A69" s="4" t="s">
        <v>6</v>
      </c>
      <c r="B69" s="29">
        <v>4048.026</v>
      </c>
      <c r="C69" s="29">
        <v>4617.891</v>
      </c>
      <c r="D69" s="29">
        <f t="shared" si="2"/>
        <v>6.164785399328994</v>
      </c>
      <c r="E69" s="29">
        <v>3556.583</v>
      </c>
    </row>
    <row r="70" spans="1:5" ht="15">
      <c r="A70" s="4" t="s">
        <v>7</v>
      </c>
      <c r="B70" s="29">
        <v>3968.801</v>
      </c>
      <c r="C70" s="29">
        <v>3673.932</v>
      </c>
      <c r="D70" s="29">
        <f t="shared" si="2"/>
        <v>4.904620388772185</v>
      </c>
      <c r="E70" s="29">
        <v>2984.949</v>
      </c>
    </row>
    <row r="71" spans="1:5" ht="15">
      <c r="A71" s="9" t="s">
        <v>8</v>
      </c>
      <c r="B71" s="30">
        <v>2566.863</v>
      </c>
      <c r="C71" s="30">
        <f>SUM(C72:C74)</f>
        <v>1672.844</v>
      </c>
      <c r="D71" s="30">
        <f t="shared" si="2"/>
        <v>2.233210845937055</v>
      </c>
      <c r="E71" s="30">
        <v>1588.293</v>
      </c>
    </row>
    <row r="72" spans="1:5" ht="15">
      <c r="A72" s="4" t="s">
        <v>9</v>
      </c>
      <c r="B72" s="29"/>
      <c r="C72" s="29">
        <v>0.05</v>
      </c>
      <c r="D72" s="29">
        <f t="shared" si="2"/>
        <v>6.674892715450618E-05</v>
      </c>
      <c r="E72" s="29"/>
    </row>
    <row r="73" spans="1:5" ht="15">
      <c r="A73" s="4" t="s">
        <v>10</v>
      </c>
      <c r="B73" s="29">
        <v>2441.466</v>
      </c>
      <c r="C73" s="29">
        <v>1516.332</v>
      </c>
      <c r="D73" s="29">
        <f t="shared" si="2"/>
        <v>2.0242706842009337</v>
      </c>
      <c r="E73" s="29">
        <v>1477.868</v>
      </c>
    </row>
    <row r="74" spans="1:5" ht="15">
      <c r="A74" s="4" t="s">
        <v>11</v>
      </c>
      <c r="B74" s="29">
        <v>125.397</v>
      </c>
      <c r="C74" s="29">
        <v>156.462</v>
      </c>
      <c r="D74" s="29">
        <f t="shared" si="2"/>
        <v>0.20887341280896693</v>
      </c>
      <c r="E74" s="29">
        <v>110.425</v>
      </c>
    </row>
    <row r="75" spans="1:5" ht="15">
      <c r="A75" s="10" t="s">
        <v>13</v>
      </c>
      <c r="B75" s="32">
        <v>76632.65600000002</v>
      </c>
      <c r="C75" s="32">
        <f>+C71+C66</f>
        <v>74907.571</v>
      </c>
      <c r="D75" s="32">
        <f t="shared" si="2"/>
        <v>100</v>
      </c>
      <c r="E75" s="32">
        <v>57055.56799999999</v>
      </c>
    </row>
    <row r="76" spans="1:5" ht="33" customHeight="1">
      <c r="A76" s="120" t="s">
        <v>14</v>
      </c>
      <c r="B76" s="120"/>
      <c r="C76" s="120"/>
      <c r="D76" s="120"/>
      <c r="E76" s="120"/>
    </row>
    <row r="77" spans="1:5" ht="15">
      <c r="A77" s="121" t="s">
        <v>217</v>
      </c>
      <c r="B77" s="121"/>
      <c r="C77" s="121"/>
      <c r="D77" s="121"/>
      <c r="E77" s="121"/>
    </row>
    <row r="78" spans="1:5" ht="15">
      <c r="A78" t="s">
        <v>218</v>
      </c>
      <c r="B78" s="50"/>
      <c r="C78" s="50"/>
      <c r="D78" s="50"/>
      <c r="E78" s="50"/>
    </row>
    <row r="79" spans="1:5" ht="15">
      <c r="A79" t="s">
        <v>200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NOVIEMBRE DE 2015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204</v>
      </c>
      <c r="C89" s="6" t="s">
        <v>205</v>
      </c>
      <c r="D89" s="6" t="s">
        <v>12</v>
      </c>
      <c r="E89" s="6" t="s">
        <v>79</v>
      </c>
    </row>
    <row r="90" spans="1:5" ht="15">
      <c r="A90" s="9" t="s">
        <v>60</v>
      </c>
      <c r="B90" s="30">
        <v>53289.40900000001</v>
      </c>
      <c r="C90" s="30">
        <f>+C91+C97</f>
        <v>51806.369999999995</v>
      </c>
      <c r="D90" s="30">
        <f>+C90/$C$108*100</f>
        <v>69.16039234538788</v>
      </c>
      <c r="E90" s="30">
        <v>38877.895</v>
      </c>
    </row>
    <row r="91" spans="1:5" ht="15">
      <c r="A91" s="4" t="s">
        <v>61</v>
      </c>
      <c r="B91" s="29">
        <v>19061.635000000002</v>
      </c>
      <c r="C91" s="29">
        <f>SUM(C92:C96)</f>
        <v>18696.073</v>
      </c>
      <c r="D91" s="29">
        <f>+C91/$C$108*100</f>
        <v>24.958856295046594</v>
      </c>
      <c r="E91" s="29">
        <v>14343.273</v>
      </c>
    </row>
    <row r="92" spans="1:5" ht="15">
      <c r="A92" s="4" t="s">
        <v>62</v>
      </c>
      <c r="B92" s="29">
        <v>15288.383</v>
      </c>
      <c r="C92" s="29">
        <v>14713.922</v>
      </c>
      <c r="D92" s="29">
        <f aca="true" t="shared" si="3" ref="D92:D108">+C92/$C$108*100</f>
        <v>19.642770154701715</v>
      </c>
      <c r="E92" s="29">
        <v>11435.434</v>
      </c>
    </row>
    <row r="93" spans="1:5" ht="15">
      <c r="A93" s="4" t="s">
        <v>63</v>
      </c>
      <c r="B93" s="29">
        <v>137.075</v>
      </c>
      <c r="C93" s="29">
        <v>140.193</v>
      </c>
      <c r="D93" s="29">
        <f t="shared" si="3"/>
        <v>0.1871546468914337</v>
      </c>
      <c r="E93" s="29">
        <v>97.199</v>
      </c>
    </row>
    <row r="94" spans="1:5" ht="15">
      <c r="A94" s="4" t="s">
        <v>64</v>
      </c>
      <c r="B94" s="29">
        <v>1599.597</v>
      </c>
      <c r="C94" s="29">
        <v>1710.706</v>
      </c>
      <c r="D94" s="29">
        <f t="shared" si="3"/>
        <v>2.2837558035355325</v>
      </c>
      <c r="E94" s="29">
        <v>1314.418</v>
      </c>
    </row>
    <row r="95" spans="1:5" ht="15">
      <c r="A95" s="4" t="s">
        <v>65</v>
      </c>
      <c r="B95" s="29">
        <v>2004.111</v>
      </c>
      <c r="C95" s="29">
        <v>2084.925</v>
      </c>
      <c r="D95" s="29">
        <f t="shared" si="3"/>
        <v>2.783330138952176</v>
      </c>
      <c r="E95" s="29">
        <v>1461.726</v>
      </c>
    </row>
    <row r="96" spans="1:5" ht="15">
      <c r="A96" s="4" t="s">
        <v>66</v>
      </c>
      <c r="B96" s="29">
        <v>32.469</v>
      </c>
      <c r="C96" s="29">
        <f>46.27+0.057</f>
        <v>46.327000000000005</v>
      </c>
      <c r="D96" s="29">
        <f t="shared" si="3"/>
        <v>0.061845550965736164</v>
      </c>
      <c r="E96" s="29">
        <v>34.496</v>
      </c>
    </row>
    <row r="97" spans="1:5" ht="15">
      <c r="A97" s="4" t="s">
        <v>67</v>
      </c>
      <c r="B97" s="29">
        <v>34227.774000000005</v>
      </c>
      <c r="C97" s="29">
        <f>SUM(C98:C104)</f>
        <v>33110.297</v>
      </c>
      <c r="D97" s="29">
        <f t="shared" si="3"/>
        <v>44.20153605034128</v>
      </c>
      <c r="E97" s="29">
        <v>24534.622</v>
      </c>
    </row>
    <row r="98" spans="1:5" ht="15">
      <c r="A98" s="4" t="s">
        <v>68</v>
      </c>
      <c r="B98" s="29">
        <v>13983.847</v>
      </c>
      <c r="C98" s="29">
        <v>14657.625</v>
      </c>
      <c r="D98" s="29">
        <f t="shared" si="3"/>
        <v>19.56761486766137</v>
      </c>
      <c r="E98" s="29">
        <v>10428.605</v>
      </c>
    </row>
    <row r="99" spans="1:5" ht="15">
      <c r="A99" s="4" t="s">
        <v>69</v>
      </c>
      <c r="B99" s="29">
        <v>946.3000000000001</v>
      </c>
      <c r="C99" s="29">
        <v>910.441</v>
      </c>
      <c r="D99" s="29">
        <f t="shared" si="3"/>
        <v>1.2154191997495152</v>
      </c>
      <c r="E99" s="29">
        <v>713.589</v>
      </c>
    </row>
    <row r="100" spans="1:5" ht="15">
      <c r="A100" s="4" t="s">
        <v>70</v>
      </c>
      <c r="B100" s="29">
        <v>15556.776</v>
      </c>
      <c r="C100" s="29">
        <v>13887.89</v>
      </c>
      <c r="D100" s="29">
        <f t="shared" si="3"/>
        <v>18.540035158795895</v>
      </c>
      <c r="E100" s="29">
        <v>10557.585</v>
      </c>
    </row>
    <row r="101" spans="1:5" ht="15">
      <c r="A101" s="4" t="s">
        <v>71</v>
      </c>
      <c r="B101" s="29">
        <v>1107.131</v>
      </c>
      <c r="C101" s="29">
        <v>1168.722</v>
      </c>
      <c r="D101" s="29">
        <f t="shared" si="3"/>
        <v>1.5602187928373752</v>
      </c>
      <c r="E101" s="29">
        <v>846.503</v>
      </c>
    </row>
    <row r="102" spans="1:5" ht="15">
      <c r="A102" s="4" t="s">
        <v>72</v>
      </c>
      <c r="B102" s="29">
        <v>823.684</v>
      </c>
      <c r="C102" s="29">
        <v>816.413</v>
      </c>
      <c r="D102" s="29">
        <f t="shared" si="3"/>
        <v>1.089893837299837</v>
      </c>
      <c r="E102" s="29">
        <v>612.138</v>
      </c>
    </row>
    <row r="103" spans="1:5" ht="15">
      <c r="A103" s="4" t="s">
        <v>73</v>
      </c>
      <c r="B103" s="29">
        <v>171.489</v>
      </c>
      <c r="C103" s="29">
        <v>159.698</v>
      </c>
      <c r="D103" s="29">
        <f t="shared" si="3"/>
        <v>0.21319340337440656</v>
      </c>
      <c r="E103" s="29">
        <v>159.698</v>
      </c>
    </row>
    <row r="104" spans="1:5" ht="15">
      <c r="A104" s="4" t="s">
        <v>66</v>
      </c>
      <c r="B104" s="29">
        <v>1638.547</v>
      </c>
      <c r="C104" s="29">
        <v>1509.508</v>
      </c>
      <c r="D104" s="29">
        <f t="shared" si="3"/>
        <v>2.015160790622886</v>
      </c>
      <c r="E104" s="29">
        <v>1216.504</v>
      </c>
    </row>
    <row r="105" spans="1:5" ht="21.75" customHeight="1">
      <c r="A105" s="9" t="s">
        <v>89</v>
      </c>
      <c r="B105" s="30">
        <v>4048.023</v>
      </c>
      <c r="C105" s="30">
        <v>4617.891</v>
      </c>
      <c r="D105" s="30">
        <f t="shared" si="3"/>
        <v>6.164785399328993</v>
      </c>
      <c r="E105" s="30">
        <v>3556.583</v>
      </c>
    </row>
    <row r="106" spans="1:5" ht="30">
      <c r="A106" s="34" t="s">
        <v>74</v>
      </c>
      <c r="B106" s="36">
        <v>19232.753999999994</v>
      </c>
      <c r="C106" s="36">
        <f>74907.57-56442.14</f>
        <v>18465.430000000008</v>
      </c>
      <c r="D106" s="36">
        <f t="shared" si="3"/>
        <v>24.650952838932668</v>
      </c>
      <c r="E106" s="36">
        <v>14597.220000000001</v>
      </c>
    </row>
    <row r="107" spans="1:5" ht="26.25" customHeight="1">
      <c r="A107" s="35" t="s">
        <v>75</v>
      </c>
      <c r="B107" s="36">
        <v>62.471000000000004</v>
      </c>
      <c r="C107" s="36">
        <f>17.5+0.38</f>
        <v>17.88</v>
      </c>
      <c r="D107" s="36">
        <f t="shared" si="3"/>
        <v>0.023869416350451405</v>
      </c>
      <c r="E107" s="36">
        <v>23.87</v>
      </c>
    </row>
    <row r="108" spans="1:5" ht="15.75">
      <c r="A108" s="37" t="s">
        <v>76</v>
      </c>
      <c r="B108" s="36">
        <v>76632.657</v>
      </c>
      <c r="C108" s="36">
        <f>+C106+C107+C90+C105</f>
        <v>74907.57100000001</v>
      </c>
      <c r="D108" s="36">
        <f t="shared" si="3"/>
        <v>100</v>
      </c>
      <c r="E108" s="36">
        <v>57055.568</v>
      </c>
    </row>
    <row r="109" spans="1:5" ht="33" customHeight="1">
      <c r="A109" s="120" t="s">
        <v>90</v>
      </c>
      <c r="B109" s="120"/>
      <c r="C109" s="120"/>
      <c r="D109" s="120"/>
      <c r="E109" s="120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219</v>
      </c>
      <c r="B112" s="50"/>
      <c r="C112" s="50"/>
      <c r="D112" s="50"/>
      <c r="E112" s="50"/>
    </row>
    <row r="113" ht="15">
      <c r="A113" t="s">
        <v>220</v>
      </c>
    </row>
    <row r="114" ht="15">
      <c r="A114" t="s">
        <v>201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12">
      <selection activeCell="D104" sqref="D104"/>
    </sheetView>
  </sheetViews>
  <sheetFormatPr defaultColWidth="9.140625" defaultRowHeight="15"/>
  <cols>
    <col min="1" max="1" width="44.8515625" style="0" customWidth="1"/>
    <col min="2" max="2" width="15.7109375" style="0" customWidth="1"/>
    <col min="3" max="3" width="20.00390625" style="0" customWidth="1"/>
    <col min="4" max="4" width="15.7109375" style="0" customWidth="1"/>
    <col min="5" max="5" width="19.2812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221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206</v>
      </c>
      <c r="C6" s="6" t="s">
        <v>207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67275.627</v>
      </c>
      <c r="C7" s="30">
        <f>+C8+C9+C13+C14+C15+C16</f>
        <v>7078.035</v>
      </c>
      <c r="D7" s="30">
        <f aca="true" t="shared" si="0" ref="D7:D29">+C7/$C$30*100</f>
        <v>93.79962125177745</v>
      </c>
      <c r="E7" s="30">
        <v>5341.561000000001</v>
      </c>
      <c r="F7" s="27"/>
      <c r="G7" s="38"/>
    </row>
    <row r="8" spans="1:7" ht="15">
      <c r="A8" s="12" t="s">
        <v>21</v>
      </c>
      <c r="B8" s="29">
        <v>29280.449</v>
      </c>
      <c r="C8" s="29">
        <v>3172.732</v>
      </c>
      <c r="D8" s="29">
        <f t="shared" si="0"/>
        <v>42.04571748139058</v>
      </c>
      <c r="E8" s="29">
        <v>2458.433</v>
      </c>
      <c r="F8" s="27"/>
      <c r="G8" s="27"/>
    </row>
    <row r="9" spans="1:7" ht="15">
      <c r="A9" s="12" t="s">
        <v>22</v>
      </c>
      <c r="B9" s="29">
        <v>10140.992999999999</v>
      </c>
      <c r="C9" s="29">
        <f>SUM(C10:C12)</f>
        <v>1042.055</v>
      </c>
      <c r="D9" s="29">
        <f t="shared" si="0"/>
        <v>13.809533906447335</v>
      </c>
      <c r="E9" s="29">
        <v>721.6460000000001</v>
      </c>
      <c r="F9" s="27"/>
      <c r="G9" s="27"/>
    </row>
    <row r="10" spans="1:7" ht="15">
      <c r="A10" s="12" t="s">
        <v>23</v>
      </c>
      <c r="B10" s="29">
        <v>1771.806</v>
      </c>
      <c r="C10" s="29">
        <v>151.187</v>
      </c>
      <c r="D10" s="29">
        <f t="shared" si="0"/>
        <v>2.003562194619337</v>
      </c>
      <c r="E10" s="29">
        <v>126.832</v>
      </c>
      <c r="F10" s="27" t="s">
        <v>85</v>
      </c>
      <c r="G10" s="27"/>
    </row>
    <row r="11" spans="1:7" ht="15">
      <c r="A11" s="12" t="s">
        <v>24</v>
      </c>
      <c r="B11" s="29">
        <v>8820.547999999999</v>
      </c>
      <c r="C11" s="29">
        <v>939.809</v>
      </c>
      <c r="D11" s="29">
        <f t="shared" si="0"/>
        <v>12.454548225462535</v>
      </c>
      <c r="E11" s="29">
        <v>617.993</v>
      </c>
      <c r="F11" s="27"/>
      <c r="G11" s="27"/>
    </row>
    <row r="12" spans="1:7" ht="15">
      <c r="A12" s="12" t="s">
        <v>25</v>
      </c>
      <c r="B12" s="29">
        <v>-451.3610000000008</v>
      </c>
      <c r="C12" s="29">
        <v>-48.941</v>
      </c>
      <c r="D12" s="29">
        <f t="shared" si="0"/>
        <v>-0.6485765136345385</v>
      </c>
      <c r="E12" s="29">
        <v>-23.179</v>
      </c>
      <c r="F12" s="27"/>
      <c r="G12" s="27"/>
    </row>
    <row r="13" spans="1:7" ht="15">
      <c r="A13" s="12" t="s">
        <v>26</v>
      </c>
      <c r="B13" s="29">
        <v>76.459</v>
      </c>
      <c r="C13" s="29">
        <v>6.158</v>
      </c>
      <c r="D13" s="29">
        <f t="shared" si="0"/>
        <v>0.08160712226888474</v>
      </c>
      <c r="E13" s="29">
        <v>2.201</v>
      </c>
      <c r="F13" s="27"/>
      <c r="G13" s="27"/>
    </row>
    <row r="14" spans="1:7" ht="15">
      <c r="A14" s="12" t="s">
        <v>27</v>
      </c>
      <c r="B14" s="29">
        <v>11872.408</v>
      </c>
      <c r="C14" s="29">
        <v>1295.119</v>
      </c>
      <c r="D14" s="29">
        <f t="shared" si="0"/>
        <v>17.163191715777153</v>
      </c>
      <c r="E14" s="29">
        <v>907.866</v>
      </c>
      <c r="F14" s="27"/>
      <c r="G14" s="27"/>
    </row>
    <row r="15" spans="1:7" ht="15">
      <c r="A15" s="12" t="s">
        <v>28</v>
      </c>
      <c r="B15" s="29">
        <v>3107.407</v>
      </c>
      <c r="C15" s="29">
        <v>364.914</v>
      </c>
      <c r="D15" s="29">
        <f t="shared" si="0"/>
        <v>4.835917735568009</v>
      </c>
      <c r="E15" s="29">
        <v>257.316</v>
      </c>
      <c r="F15" s="27"/>
      <c r="G15" s="27"/>
    </row>
    <row r="16" spans="1:7" ht="15">
      <c r="A16" s="12" t="s">
        <v>29</v>
      </c>
      <c r="B16" s="29">
        <v>12797.911</v>
      </c>
      <c r="C16" s="29">
        <f>+C17+C18+C21</f>
        <v>1197.057</v>
      </c>
      <c r="D16" s="29">
        <f t="shared" si="0"/>
        <v>15.86365329032549</v>
      </c>
      <c r="E16" s="29">
        <v>994.099</v>
      </c>
      <c r="F16" s="27"/>
      <c r="G16" s="27"/>
    </row>
    <row r="17" spans="1:7" ht="15">
      <c r="A17" s="12" t="s">
        <v>30</v>
      </c>
      <c r="B17" s="29">
        <v>5796.768</v>
      </c>
      <c r="C17" s="29">
        <v>494.244</v>
      </c>
      <c r="D17" s="29">
        <f t="shared" si="0"/>
        <v>6.549826329760096</v>
      </c>
      <c r="E17" s="29">
        <v>395.061</v>
      </c>
      <c r="F17" s="27"/>
      <c r="G17" s="27"/>
    </row>
    <row r="18" spans="1:7" ht="15">
      <c r="A18" s="12" t="s">
        <v>31</v>
      </c>
      <c r="B18" s="29">
        <v>6744.48</v>
      </c>
      <c r="C18" s="29">
        <f>SUM(C19:C20)</f>
        <v>583.4540000000001</v>
      </c>
      <c r="D18" s="29">
        <f t="shared" si="0"/>
        <v>7.732056173476759</v>
      </c>
      <c r="E18" s="29">
        <v>536.631</v>
      </c>
      <c r="F18" s="27"/>
      <c r="G18" s="27"/>
    </row>
    <row r="19" spans="1:7" ht="15">
      <c r="A19" s="12" t="s">
        <v>199</v>
      </c>
      <c r="B19" s="44">
        <v>6409.123</v>
      </c>
      <c r="C19" s="29">
        <v>534.417</v>
      </c>
      <c r="D19" s="29">
        <f t="shared" si="0"/>
        <v>7.082207447478171</v>
      </c>
      <c r="E19" s="29">
        <v>438.094</v>
      </c>
      <c r="F19" s="27"/>
      <c r="G19" s="27"/>
    </row>
    <row r="20" spans="1:7" ht="15">
      <c r="A20" s="12" t="s">
        <v>32</v>
      </c>
      <c r="B20" s="44">
        <v>335.35699999999997</v>
      </c>
      <c r="C20" s="29">
        <v>49.037</v>
      </c>
      <c r="D20" s="29">
        <f t="shared" si="0"/>
        <v>0.6498487259985873</v>
      </c>
      <c r="E20" s="29">
        <v>98.537</v>
      </c>
      <c r="F20" s="27"/>
      <c r="G20" s="27"/>
    </row>
    <row r="21" spans="1:7" ht="15">
      <c r="A21" s="12" t="s">
        <v>33</v>
      </c>
      <c r="B21" s="44">
        <v>256.66300000000047</v>
      </c>
      <c r="C21" s="29">
        <v>119.359</v>
      </c>
      <c r="D21" s="29">
        <f t="shared" si="0"/>
        <v>1.5817707870886346</v>
      </c>
      <c r="E21" s="29">
        <v>62.407</v>
      </c>
      <c r="F21" s="27"/>
      <c r="G21" s="27"/>
    </row>
    <row r="22" spans="1:7" ht="15">
      <c r="A22" s="13" t="s">
        <v>34</v>
      </c>
      <c r="B22" s="31">
        <v>8630.452</v>
      </c>
      <c r="C22" s="31">
        <f>+C23+C28+C29</f>
        <v>467.875</v>
      </c>
      <c r="D22" s="31">
        <f t="shared" si="0"/>
        <v>6.200378748222548</v>
      </c>
      <c r="E22" s="31">
        <v>356.829</v>
      </c>
      <c r="F22" s="27"/>
      <c r="G22" s="27"/>
    </row>
    <row r="23" spans="1:7" ht="15">
      <c r="A23" s="12" t="s">
        <v>35</v>
      </c>
      <c r="B23" s="29">
        <v>5984.0289999999995</v>
      </c>
      <c r="C23" s="29">
        <f>SUM(C24:C27)</f>
        <v>314.113</v>
      </c>
      <c r="D23" s="29">
        <f t="shared" si="0"/>
        <v>4.162692107380025</v>
      </c>
      <c r="E23" s="29">
        <v>165.213</v>
      </c>
      <c r="F23" s="27"/>
      <c r="G23" s="27"/>
    </row>
    <row r="24" spans="1:7" ht="15">
      <c r="A24" s="12" t="s">
        <v>36</v>
      </c>
      <c r="B24" s="29">
        <v>129</v>
      </c>
      <c r="C24" s="29">
        <v>-4.668</v>
      </c>
      <c r="D24" s="29">
        <f t="shared" si="0"/>
        <v>-0.06186132620187625</v>
      </c>
      <c r="E24" s="29">
        <v>5.751</v>
      </c>
      <c r="F24" s="27"/>
      <c r="G24" s="27"/>
    </row>
    <row r="25" spans="1:7" ht="15">
      <c r="A25" s="12" t="s">
        <v>37</v>
      </c>
      <c r="B25" s="29">
        <v>4049.191</v>
      </c>
      <c r="C25" s="29">
        <v>208.966</v>
      </c>
      <c r="D25" s="29">
        <f t="shared" si="0"/>
        <v>2.7692617590191246</v>
      </c>
      <c r="E25" s="29">
        <v>100.919</v>
      </c>
      <c r="F25" s="27"/>
      <c r="G25" s="27"/>
    </row>
    <row r="26" spans="1:7" ht="15">
      <c r="A26" s="12" t="s">
        <v>38</v>
      </c>
      <c r="B26" s="29">
        <v>1003.651</v>
      </c>
      <c r="C26" s="29">
        <v>31.6</v>
      </c>
      <c r="D26" s="29">
        <f t="shared" si="0"/>
        <v>0.41876990316608603</v>
      </c>
      <c r="E26" s="29">
        <v>18.758</v>
      </c>
      <c r="F26" s="27"/>
      <c r="G26" s="27"/>
    </row>
    <row r="27" spans="1:7" ht="15">
      <c r="A27" s="12" t="s">
        <v>25</v>
      </c>
      <c r="B27" s="29">
        <v>802.1869999999999</v>
      </c>
      <c r="C27" s="29">
        <v>78.215</v>
      </c>
      <c r="D27" s="29">
        <f t="shared" si="0"/>
        <v>1.0365217713966903</v>
      </c>
      <c r="E27" s="29">
        <v>39.785</v>
      </c>
      <c r="F27" s="27"/>
      <c r="G27" s="27"/>
    </row>
    <row r="28" spans="1:7" ht="15">
      <c r="A28" s="12" t="s">
        <v>39</v>
      </c>
      <c r="B28" s="29">
        <v>2419.35</v>
      </c>
      <c r="C28" s="29">
        <v>121.878</v>
      </c>
      <c r="D28" s="29">
        <f t="shared" si="0"/>
        <v>1.615153109432792</v>
      </c>
      <c r="E28" s="29">
        <v>189.411</v>
      </c>
      <c r="F28" s="27"/>
      <c r="G28" s="27"/>
    </row>
    <row r="29" spans="1:7" ht="15">
      <c r="A29" s="12" t="s">
        <v>40</v>
      </c>
      <c r="B29" s="29">
        <v>227.073</v>
      </c>
      <c r="C29" s="29">
        <v>31.884</v>
      </c>
      <c r="D29" s="29">
        <f t="shared" si="0"/>
        <v>0.42253353140973055</v>
      </c>
      <c r="E29" s="29">
        <v>2.205</v>
      </c>
      <c r="F29" s="27"/>
      <c r="G29" s="27"/>
    </row>
    <row r="30" spans="1:7" ht="15">
      <c r="A30" s="14" t="s">
        <v>41</v>
      </c>
      <c r="B30" s="32">
        <v>75906.079</v>
      </c>
      <c r="C30" s="32">
        <f>+C22+C7</f>
        <v>7545.91</v>
      </c>
      <c r="D30" s="32">
        <f>+C30/$C$30*100</f>
        <v>100</v>
      </c>
      <c r="E30" s="32">
        <v>5698.39</v>
      </c>
      <c r="F30" s="27"/>
      <c r="G30" s="38"/>
    </row>
    <row r="31" spans="1:7" ht="33.75" customHeight="1">
      <c r="A31" s="124" t="s">
        <v>14</v>
      </c>
      <c r="B31" s="124"/>
      <c r="C31" s="124"/>
      <c r="D31" s="124"/>
      <c r="E31" s="124"/>
      <c r="F31" s="42"/>
      <c r="G31" s="42"/>
    </row>
    <row r="32" spans="1:7" ht="19.5" customHeight="1">
      <c r="A32" s="121" t="s">
        <v>222</v>
      </c>
      <c r="B32" s="121"/>
      <c r="C32" s="121"/>
      <c r="D32" s="121"/>
      <c r="E32" s="121"/>
      <c r="F32" s="20"/>
      <c r="G32" s="20"/>
    </row>
    <row r="33" spans="1:7" ht="16.5" customHeight="1">
      <c r="A33" s="121" t="s">
        <v>223</v>
      </c>
      <c r="B33" s="121"/>
      <c r="C33" s="121"/>
      <c r="D33" s="121"/>
      <c r="E33" s="121"/>
      <c r="F33" s="20"/>
      <c r="G33" s="20"/>
    </row>
    <row r="34" spans="1:7" ht="16.5" customHeight="1">
      <c r="A34" s="121" t="s">
        <v>198</v>
      </c>
      <c r="B34" s="121"/>
      <c r="C34" s="121"/>
      <c r="D34" s="121"/>
      <c r="E34" s="121"/>
      <c r="F34" s="20"/>
      <c r="G34" s="20"/>
    </row>
    <row r="35" spans="1:7" ht="16.5" customHeight="1">
      <c r="A35" s="121" t="s">
        <v>208</v>
      </c>
      <c r="B35" s="121"/>
      <c r="C35" s="121"/>
      <c r="D35" s="121"/>
      <c r="E35" s="121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193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206</v>
      </c>
      <c r="C44" s="6" t="s">
        <v>207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14959.169</v>
      </c>
      <c r="C46" s="29">
        <v>1300.228</v>
      </c>
      <c r="D46" s="29">
        <f>+C46/$C$58*100</f>
        <v>14.851058580579139</v>
      </c>
      <c r="E46" s="29">
        <v>1081.272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7165.713</v>
      </c>
      <c r="C48" s="29">
        <v>738.991</v>
      </c>
      <c r="D48" s="29">
        <f>+C48/$C$58*100</f>
        <v>8.44067242938989</v>
      </c>
      <c r="E48" s="29">
        <v>548.614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46031.242</v>
      </c>
      <c r="C50" s="29">
        <v>4876.844</v>
      </c>
      <c r="D50" s="29">
        <f>+C50/$C$58*100</f>
        <v>55.702765924396246</v>
      </c>
      <c r="E50" s="29">
        <v>3521.283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7623.849</v>
      </c>
      <c r="C52" s="29">
        <v>620.062</v>
      </c>
      <c r="D52" s="29">
        <f>+C52/$C$58*100</f>
        <v>7.0822787123420365</v>
      </c>
      <c r="E52" s="29">
        <v>543.468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129.649</v>
      </c>
      <c r="C54" s="29">
        <v>9.785</v>
      </c>
      <c r="D54" s="29">
        <f>+C54/$C$58*100</f>
        <v>0.11176317400561045</v>
      </c>
      <c r="E54" s="29">
        <v>3.752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5117.894</v>
      </c>
      <c r="C56" s="29">
        <v>1209.21</v>
      </c>
      <c r="D56" s="29">
        <f>+C56/$C$58*100</f>
        <v>13.811461179287093</v>
      </c>
      <c r="E56" s="29">
        <v>372.029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81027.516</v>
      </c>
      <c r="C58" s="19">
        <f>SUM(C46:C56)</f>
        <v>8755.119999999999</v>
      </c>
      <c r="D58" s="19">
        <f>+C58/$C$58*100</f>
        <v>100</v>
      </c>
      <c r="E58" s="19">
        <v>6070.418</v>
      </c>
      <c r="F58" s="27"/>
      <c r="G58" s="27"/>
    </row>
    <row r="59" spans="1:7" ht="27" customHeight="1">
      <c r="A59" s="123" t="s">
        <v>14</v>
      </c>
      <c r="B59" s="123"/>
      <c r="C59" s="123"/>
      <c r="D59" s="123"/>
      <c r="E59" s="123"/>
      <c r="F59" s="42"/>
      <c r="G59" s="42"/>
    </row>
    <row r="60" spans="1:7" ht="23.25" customHeight="1">
      <c r="A60" s="122" t="s">
        <v>224</v>
      </c>
      <c r="B60" s="122"/>
      <c r="C60" s="122"/>
      <c r="D60" s="122"/>
      <c r="E60" s="122"/>
      <c r="F60" s="20"/>
      <c r="G60" s="20"/>
    </row>
    <row r="61" spans="1:7" ht="16.5" customHeight="1">
      <c r="A61" s="121" t="s">
        <v>223</v>
      </c>
      <c r="B61" s="121"/>
      <c r="C61" s="121"/>
      <c r="D61" s="121"/>
      <c r="E61" s="121"/>
      <c r="F61" s="20"/>
      <c r="G61" s="20"/>
    </row>
    <row r="62" spans="1:7" ht="19.5" customHeight="1">
      <c r="A62" s="121" t="s">
        <v>88</v>
      </c>
      <c r="B62" s="121"/>
      <c r="C62" s="121"/>
      <c r="D62" s="121"/>
      <c r="E62" s="121"/>
      <c r="F62" s="20"/>
      <c r="G62" s="20"/>
    </row>
    <row r="63" spans="1:7" ht="16.5" customHeight="1">
      <c r="A63" s="121" t="s">
        <v>208</v>
      </c>
      <c r="B63" s="121"/>
      <c r="C63" s="121"/>
      <c r="D63" s="121"/>
      <c r="E63" s="121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225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206</v>
      </c>
      <c r="C73" s="6" t="s">
        <v>207</v>
      </c>
      <c r="D73" s="6" t="s">
        <v>42</v>
      </c>
      <c r="E73" s="6" t="s">
        <v>86</v>
      </c>
    </row>
    <row r="74" spans="1:5" ht="15">
      <c r="A74" s="11" t="s">
        <v>20</v>
      </c>
      <c r="B74" s="30">
        <v>67275.627</v>
      </c>
      <c r="C74" s="30">
        <f>+C75+C76+C80+C81+C82+C83</f>
        <v>72671.96699999999</v>
      </c>
      <c r="D74" s="30">
        <f>+C74/$C$97*100</f>
        <v>92.5637031713833</v>
      </c>
      <c r="E74" s="30">
        <v>53456.956</v>
      </c>
    </row>
    <row r="75" spans="1:5" ht="15">
      <c r="A75" s="12" t="s">
        <v>21</v>
      </c>
      <c r="B75" s="29">
        <v>29280.449</v>
      </c>
      <c r="C75" s="29">
        <v>32919.606</v>
      </c>
      <c r="D75" s="29">
        <f aca="true" t="shared" si="1" ref="D75:D97">+C75/$C$97*100</f>
        <v>41.930344864655844</v>
      </c>
      <c r="E75" s="29">
        <v>23917.085</v>
      </c>
    </row>
    <row r="76" spans="1:5" ht="15">
      <c r="A76" s="12" t="s">
        <v>22</v>
      </c>
      <c r="B76" s="29">
        <v>10140.992999999999</v>
      </c>
      <c r="C76" s="29">
        <f>SUM(C77:C79)</f>
        <v>10314.677</v>
      </c>
      <c r="D76" s="29">
        <f t="shared" si="1"/>
        <v>13.138005472408562</v>
      </c>
      <c r="E76" s="29">
        <v>7162.228</v>
      </c>
    </row>
    <row r="77" spans="1:5" ht="15">
      <c r="A77" s="12" t="s">
        <v>23</v>
      </c>
      <c r="B77" s="29">
        <v>1771.806</v>
      </c>
      <c r="C77" s="29">
        <v>1405.423</v>
      </c>
      <c r="D77" s="29">
        <f t="shared" si="1"/>
        <v>1.790114713727716</v>
      </c>
      <c r="E77" s="29">
        <v>994.442</v>
      </c>
    </row>
    <row r="78" spans="1:5" ht="15">
      <c r="A78" s="12" t="s">
        <v>24</v>
      </c>
      <c r="B78" s="29">
        <v>8820.547999999999</v>
      </c>
      <c r="C78" s="29">
        <v>9216.704</v>
      </c>
      <c r="D78" s="29">
        <f t="shared" si="1"/>
        <v>11.739495826148495</v>
      </c>
      <c r="E78" s="29">
        <v>6405.58</v>
      </c>
    </row>
    <row r="79" spans="1:5" ht="15">
      <c r="A79" s="12" t="s">
        <v>25</v>
      </c>
      <c r="B79" s="29">
        <v>-451.3610000000008</v>
      </c>
      <c r="C79" s="29">
        <v>-307.45</v>
      </c>
      <c r="D79" s="29">
        <f t="shared" si="1"/>
        <v>-0.3916050674676495</v>
      </c>
      <c r="E79" s="29">
        <v>-237.794</v>
      </c>
    </row>
    <row r="80" spans="1:5" ht="15">
      <c r="A80" s="12" t="s">
        <v>26</v>
      </c>
      <c r="B80" s="29">
        <v>76.459</v>
      </c>
      <c r="C80" s="29">
        <v>46.078</v>
      </c>
      <c r="D80" s="29">
        <f t="shared" si="1"/>
        <v>0.058690448198973344</v>
      </c>
      <c r="E80" s="29">
        <v>23.421</v>
      </c>
    </row>
    <row r="81" spans="1:5" ht="15">
      <c r="A81" s="12" t="s">
        <v>27</v>
      </c>
      <c r="B81" s="29">
        <v>11872.408</v>
      </c>
      <c r="C81" s="29">
        <v>13398.05</v>
      </c>
      <c r="D81" s="29">
        <f t="shared" si="1"/>
        <v>17.065357860416135</v>
      </c>
      <c r="E81" s="29">
        <v>9872.471</v>
      </c>
    </row>
    <row r="82" spans="1:5" ht="15">
      <c r="A82" s="12" t="s">
        <v>28</v>
      </c>
      <c r="B82" s="29">
        <v>3107.407</v>
      </c>
      <c r="C82" s="29">
        <v>3359.151</v>
      </c>
      <c r="D82" s="29">
        <f t="shared" si="1"/>
        <v>4.278616210730273</v>
      </c>
      <c r="E82" s="29">
        <v>2586.105</v>
      </c>
    </row>
    <row r="83" spans="1:5" ht="15">
      <c r="A83" s="12" t="s">
        <v>29</v>
      </c>
      <c r="B83" s="29">
        <v>12797.911</v>
      </c>
      <c r="C83" s="29">
        <f>+C84+C85+C88</f>
        <v>12634.404999999999</v>
      </c>
      <c r="D83" s="29">
        <f t="shared" si="1"/>
        <v>16.092688314973515</v>
      </c>
      <c r="E83" s="29">
        <v>9895.646</v>
      </c>
    </row>
    <row r="84" spans="1:5" ht="15">
      <c r="A84" s="12" t="s">
        <v>30</v>
      </c>
      <c r="B84" s="29">
        <v>5796.768</v>
      </c>
      <c r="C84" s="29">
        <v>5972.669</v>
      </c>
      <c r="D84" s="29">
        <f t="shared" si="1"/>
        <v>7.607505112073308</v>
      </c>
      <c r="E84" s="29">
        <v>4563.068</v>
      </c>
    </row>
    <row r="85" spans="1:5" ht="15">
      <c r="A85" s="12" t="s">
        <v>31</v>
      </c>
      <c r="B85" s="29">
        <v>6744.48</v>
      </c>
      <c r="C85" s="29">
        <f>SUM(C86:C87)</f>
        <v>6024.3009999999995</v>
      </c>
      <c r="D85" s="29">
        <f t="shared" si="1"/>
        <v>7.673269798505214</v>
      </c>
      <c r="E85" s="29">
        <v>4954.023</v>
      </c>
    </row>
    <row r="86" spans="1:5" ht="15">
      <c r="A86" s="12" t="s">
        <v>199</v>
      </c>
      <c r="B86" s="44">
        <v>6409.123</v>
      </c>
      <c r="C86" s="29">
        <v>5632.721</v>
      </c>
      <c r="D86" s="29">
        <f t="shared" si="1"/>
        <v>7.174506707534382</v>
      </c>
      <c r="E86" s="29">
        <v>4437.033</v>
      </c>
    </row>
    <row r="87" spans="1:5" ht="15">
      <c r="A87" s="12" t="s">
        <v>32</v>
      </c>
      <c r="B87" s="44">
        <v>335.35699999999997</v>
      </c>
      <c r="C87" s="29">
        <v>391.58</v>
      </c>
      <c r="D87" s="29">
        <f t="shared" si="1"/>
        <v>0.49876309097083166</v>
      </c>
      <c r="E87" s="29">
        <v>516.99</v>
      </c>
    </row>
    <row r="88" spans="1:5" ht="15">
      <c r="A88" s="12" t="s">
        <v>33</v>
      </c>
      <c r="B88" s="44">
        <v>256.66300000000047</v>
      </c>
      <c r="C88" s="29">
        <v>637.435</v>
      </c>
      <c r="D88" s="29">
        <f t="shared" si="1"/>
        <v>0.8119134043949948</v>
      </c>
      <c r="E88" s="29">
        <v>378.555</v>
      </c>
    </row>
    <row r="89" spans="1:5" ht="15">
      <c r="A89" s="13" t="s">
        <v>34</v>
      </c>
      <c r="B89" s="31">
        <v>8630.452</v>
      </c>
      <c r="C89" s="31">
        <f>+C90+C95+C96</f>
        <v>5838.253</v>
      </c>
      <c r="D89" s="31">
        <f t="shared" si="1"/>
        <v>7.436296828616708</v>
      </c>
      <c r="E89" s="31">
        <v>3522.336</v>
      </c>
    </row>
    <row r="90" spans="1:5" ht="15">
      <c r="A90" s="12" t="s">
        <v>35</v>
      </c>
      <c r="B90" s="29">
        <v>5984.0289999999995</v>
      </c>
      <c r="C90" s="29">
        <f>SUM(C91:C94)</f>
        <v>3922.356</v>
      </c>
      <c r="D90" s="29">
        <f t="shared" si="1"/>
        <v>4.995981414903691</v>
      </c>
      <c r="E90" s="29">
        <v>2133.16</v>
      </c>
    </row>
    <row r="91" spans="1:5" ht="15">
      <c r="A91" s="12" t="s">
        <v>36</v>
      </c>
      <c r="B91" s="29">
        <v>129</v>
      </c>
      <c r="C91" s="29">
        <v>38.521</v>
      </c>
      <c r="D91" s="29">
        <f t="shared" si="1"/>
        <v>0.049064949760680855</v>
      </c>
      <c r="E91" s="29">
        <v>48.715</v>
      </c>
    </row>
    <row r="92" spans="1:5" ht="15">
      <c r="A92" s="12" t="s">
        <v>37</v>
      </c>
      <c r="B92" s="29">
        <v>4049.191</v>
      </c>
      <c r="C92" s="29">
        <v>2735.783</v>
      </c>
      <c r="D92" s="29">
        <f t="shared" si="1"/>
        <v>3.4846202188708686</v>
      </c>
      <c r="E92" s="29">
        <v>1312.389</v>
      </c>
    </row>
    <row r="93" spans="1:5" ht="15">
      <c r="A93" s="12" t="s">
        <v>38</v>
      </c>
      <c r="B93" s="29">
        <v>1003.651</v>
      </c>
      <c r="C93" s="29">
        <v>508.141</v>
      </c>
      <c r="D93" s="29">
        <f t="shared" si="1"/>
        <v>0.6472291123372219</v>
      </c>
      <c r="E93" s="29">
        <v>321.564</v>
      </c>
    </row>
    <row r="94" spans="1:5" ht="15">
      <c r="A94" s="12" t="s">
        <v>25</v>
      </c>
      <c r="B94" s="29">
        <v>802.1869999999999</v>
      </c>
      <c r="C94" s="29">
        <v>639.911</v>
      </c>
      <c r="D94" s="29">
        <f t="shared" si="1"/>
        <v>0.8150671339349196</v>
      </c>
      <c r="E94" s="29">
        <v>450.492</v>
      </c>
    </row>
    <row r="95" spans="1:5" ht="15">
      <c r="A95" s="12" t="s">
        <v>39</v>
      </c>
      <c r="B95" s="29">
        <v>2419.35</v>
      </c>
      <c r="C95" s="29">
        <v>1734.314</v>
      </c>
      <c r="D95" s="29">
        <f t="shared" si="1"/>
        <v>2.2090296014964683</v>
      </c>
      <c r="E95" s="29">
        <v>1315.5</v>
      </c>
    </row>
    <row r="96" spans="1:5" ht="15">
      <c r="A96" s="12" t="s">
        <v>40</v>
      </c>
      <c r="B96" s="29">
        <v>227.073</v>
      </c>
      <c r="C96" s="29">
        <v>181.583</v>
      </c>
      <c r="D96" s="29">
        <f t="shared" si="1"/>
        <v>0.2312858122165497</v>
      </c>
      <c r="E96" s="29">
        <v>73.676</v>
      </c>
    </row>
    <row r="97" spans="1:5" ht="15">
      <c r="A97" s="14" t="s">
        <v>41</v>
      </c>
      <c r="B97" s="32">
        <v>75906.079</v>
      </c>
      <c r="C97" s="32">
        <f>+C89+C74</f>
        <v>78510.21999999999</v>
      </c>
      <c r="D97" s="32">
        <f t="shared" si="1"/>
        <v>100</v>
      </c>
      <c r="E97" s="32">
        <v>56979.292</v>
      </c>
    </row>
    <row r="98" spans="1:5" ht="28.5" customHeight="1">
      <c r="A98" s="124" t="s">
        <v>14</v>
      </c>
      <c r="B98" s="124"/>
      <c r="C98" s="124"/>
      <c r="D98" s="124"/>
      <c r="E98" s="124"/>
    </row>
    <row r="99" spans="1:5" ht="20.25" customHeight="1">
      <c r="A99" s="122" t="s">
        <v>226</v>
      </c>
      <c r="B99" s="122"/>
      <c r="C99" s="122"/>
      <c r="D99" s="122"/>
      <c r="E99" s="122"/>
    </row>
    <row r="100" spans="1:5" ht="15">
      <c r="A100" s="121" t="s">
        <v>227</v>
      </c>
      <c r="B100" s="121"/>
      <c r="C100" s="121"/>
      <c r="D100" s="121"/>
      <c r="E100" s="121"/>
    </row>
    <row r="101" spans="1:5" ht="15">
      <c r="A101" s="121" t="s">
        <v>198</v>
      </c>
      <c r="B101" s="121"/>
      <c r="C101" s="121"/>
      <c r="D101" s="121"/>
      <c r="E101" s="121"/>
    </row>
    <row r="102" spans="1:5" ht="15">
      <c r="A102" s="121" t="s">
        <v>208</v>
      </c>
      <c r="B102" s="121"/>
      <c r="C102" s="121"/>
      <c r="D102" s="121"/>
      <c r="E102" s="121"/>
    </row>
    <row r="103" spans="1:5" ht="15">
      <c r="A103" s="121"/>
      <c r="B103" s="121"/>
      <c r="C103" s="121"/>
      <c r="D103" s="121"/>
      <c r="E103" s="121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206</v>
      </c>
      <c r="C111" s="6" t="s">
        <v>207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14959.169</v>
      </c>
      <c r="C113" s="29">
        <v>14215.551</v>
      </c>
      <c r="D113" s="29">
        <f>+C113/$C$125*100</f>
        <v>16.7762784521558</v>
      </c>
      <c r="E113" s="29">
        <v>10519.402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7165.713</v>
      </c>
      <c r="C115" s="29">
        <v>7891.073</v>
      </c>
      <c r="D115" s="29">
        <f>+C115/$C$125*100</f>
        <v>9.31253652667339</v>
      </c>
      <c r="E115" s="29">
        <v>5078.541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46031.242</v>
      </c>
      <c r="C117" s="29">
        <v>48969.276</v>
      </c>
      <c r="D117" s="29">
        <f>+C117/$C$125*100</f>
        <v>57.790388130327855</v>
      </c>
      <c r="E117" s="29">
        <v>35916.488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7623.849</v>
      </c>
      <c r="C119" s="29">
        <v>7358.675</v>
      </c>
      <c r="D119" s="29">
        <f>+C119/$C$125*100</f>
        <v>8.684234669406596</v>
      </c>
      <c r="E119" s="29">
        <v>5383.343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129.649</v>
      </c>
      <c r="C121" s="29">
        <v>75.644</v>
      </c>
      <c r="D121" s="29">
        <f>+C121/$C$125*100</f>
        <v>0.08927018075028352</v>
      </c>
      <c r="E121" s="29">
        <v>81.52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5117.894</v>
      </c>
      <c r="C123" s="29">
        <v>6225.803</v>
      </c>
      <c r="D123" s="29">
        <f>+C123/$C$125*100</f>
        <v>7.3472920406860736</v>
      </c>
      <c r="E123" s="29">
        <v>3460.686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81027.516</v>
      </c>
      <c r="C125" s="19">
        <f>SUM(C113:C123)</f>
        <v>84736.022</v>
      </c>
      <c r="D125" s="19">
        <f>+C125/$C$125*100</f>
        <v>100</v>
      </c>
      <c r="E125" s="19">
        <v>60439.979999999996</v>
      </c>
    </row>
    <row r="126" spans="1:5" ht="32.25" customHeight="1">
      <c r="A126" s="123" t="s">
        <v>14</v>
      </c>
      <c r="B126" s="123"/>
      <c r="C126" s="123"/>
      <c r="D126" s="123"/>
      <c r="E126" s="123"/>
    </row>
    <row r="127" spans="1:5" ht="15">
      <c r="A127" s="121" t="s">
        <v>226</v>
      </c>
      <c r="B127" s="121"/>
      <c r="C127" s="121"/>
      <c r="D127" s="121"/>
      <c r="E127" s="121"/>
    </row>
    <row r="128" spans="1:5" ht="15">
      <c r="A128" s="121" t="s">
        <v>227</v>
      </c>
      <c r="B128" s="121"/>
      <c r="C128" s="121"/>
      <c r="D128" s="121"/>
      <c r="E128" s="121"/>
    </row>
    <row r="129" spans="1:5" ht="15">
      <c r="A129" s="121" t="s">
        <v>88</v>
      </c>
      <c r="B129" s="121"/>
      <c r="C129" s="121"/>
      <c r="D129" s="121"/>
      <c r="E129" s="121"/>
    </row>
    <row r="130" spans="1:5" ht="15">
      <c r="A130" s="121" t="s">
        <v>208</v>
      </c>
      <c r="B130" s="121"/>
      <c r="C130" s="121"/>
      <c r="D130" s="121"/>
      <c r="E130" s="121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103:E103"/>
    <mergeCell ref="A62:E62"/>
    <mergeCell ref="A130:E130"/>
    <mergeCell ref="A98:E98"/>
    <mergeCell ref="A99:E99"/>
    <mergeCell ref="A100:E100"/>
    <mergeCell ref="A101:E101"/>
    <mergeCell ref="A129:E129"/>
    <mergeCell ref="A128:E128"/>
    <mergeCell ref="A102:E102"/>
    <mergeCell ref="A127:E127"/>
    <mergeCell ref="A35:E35"/>
    <mergeCell ref="A60:E60"/>
    <mergeCell ref="A126:E126"/>
    <mergeCell ref="A63:E63"/>
    <mergeCell ref="A61:E61"/>
    <mergeCell ref="A31:E31"/>
    <mergeCell ref="A59:E59"/>
    <mergeCell ref="A34:E34"/>
    <mergeCell ref="A32:E32"/>
    <mergeCell ref="A33:E3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F16384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855.772</v>
      </c>
      <c r="C7" s="29">
        <f aca="true" t="shared" si="0" ref="C7:C13">+B7/$B$13*100</f>
        <v>11.237223608501123</v>
      </c>
      <c r="D7" s="29">
        <v>657.432</v>
      </c>
    </row>
    <row r="8" spans="1:4" ht="16.5" customHeight="1">
      <c r="A8" s="4" t="s">
        <v>51</v>
      </c>
      <c r="B8" s="29">
        <v>1604.811</v>
      </c>
      <c r="C8" s="29">
        <f t="shared" si="0"/>
        <v>21.072926032146757</v>
      </c>
      <c r="D8" s="29">
        <v>1106.22</v>
      </c>
    </row>
    <row r="9" spans="1:4" ht="16.5" customHeight="1">
      <c r="A9" s="4" t="s">
        <v>52</v>
      </c>
      <c r="B9" s="29">
        <v>1917.545</v>
      </c>
      <c r="C9" s="29">
        <f t="shared" si="0"/>
        <v>25.179465960984103</v>
      </c>
      <c r="D9" s="29">
        <v>1492.621</v>
      </c>
    </row>
    <row r="10" spans="1:4" ht="16.5" customHeight="1">
      <c r="A10" s="4" t="s">
        <v>53</v>
      </c>
      <c r="B10" s="29">
        <v>2859.403</v>
      </c>
      <c r="C10" s="29">
        <f t="shared" si="0"/>
        <v>37.54709303157726</v>
      </c>
      <c r="D10" s="29">
        <v>2286.978</v>
      </c>
    </row>
    <row r="11" spans="1:4" ht="16.5" customHeight="1">
      <c r="A11" s="4" t="s">
        <v>194</v>
      </c>
      <c r="B11" s="29"/>
      <c r="C11" s="29">
        <f t="shared" si="0"/>
        <v>0</v>
      </c>
      <c r="D11" s="29">
        <v>222.697</v>
      </c>
    </row>
    <row r="12" spans="1:4" ht="16.5" customHeight="1">
      <c r="A12" s="4" t="s">
        <v>54</v>
      </c>
      <c r="B12" s="29">
        <f>360.81+17.17</f>
        <v>377.98</v>
      </c>
      <c r="C12" s="29">
        <f t="shared" si="0"/>
        <v>4.963291366790751</v>
      </c>
      <c r="D12" s="29">
        <v>373.979</v>
      </c>
    </row>
    <row r="13" spans="1:4" ht="15">
      <c r="A13" s="18" t="s">
        <v>48</v>
      </c>
      <c r="B13" s="19">
        <f>SUM(B7:B12)</f>
        <v>7615.511</v>
      </c>
      <c r="C13" s="19">
        <f t="shared" si="0"/>
        <v>100</v>
      </c>
      <c r="D13" s="19">
        <v>6139.927000000001</v>
      </c>
    </row>
    <row r="14" ht="15">
      <c r="A14" t="s">
        <v>228</v>
      </c>
    </row>
    <row r="15" ht="15">
      <c r="A15" t="s">
        <v>229</v>
      </c>
    </row>
    <row r="16" ht="15">
      <c r="A16" t="s">
        <v>195</v>
      </c>
    </row>
    <row r="18" ht="15">
      <c r="A18" t="s">
        <v>196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36">
      <selection activeCell="C67" sqref="C67"/>
    </sheetView>
  </sheetViews>
  <sheetFormatPr defaultColWidth="11.421875" defaultRowHeight="15"/>
  <cols>
    <col min="1" max="1" width="6.4218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230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53266265948</v>
      </c>
      <c r="D11" s="71">
        <f>SUM(D12:D15)</f>
        <v>6292097404.799999</v>
      </c>
      <c r="E11" s="71">
        <f>SUM(E12:E15)</f>
        <v>13676364558.93</v>
      </c>
      <c r="F11" s="87">
        <f aca="true" t="shared" si="0" ref="F11:F19">SUM(C11:E11)</f>
        <v>73234727911.73001</v>
      </c>
    </row>
    <row r="12" spans="1:6" s="79" customFormat="1" ht="15">
      <c r="A12" s="88"/>
      <c r="B12" s="89" t="s">
        <v>102</v>
      </c>
      <c r="C12" s="90">
        <v>50682304415.08</v>
      </c>
      <c r="D12" s="90">
        <v>672352844.59</v>
      </c>
      <c r="E12" s="90">
        <v>451713560.46</v>
      </c>
      <c r="F12" s="91">
        <f t="shared" si="0"/>
        <v>51806370820.13</v>
      </c>
    </row>
    <row r="13" spans="1:6" s="79" customFormat="1" ht="15">
      <c r="A13" s="88"/>
      <c r="B13" s="89" t="s">
        <v>103</v>
      </c>
      <c r="C13" s="90">
        <v>6538002.44</v>
      </c>
      <c r="D13" s="90">
        <v>0</v>
      </c>
      <c r="E13" s="90">
        <v>13129995220.43</v>
      </c>
      <c r="F13" s="91">
        <f t="shared" si="0"/>
        <v>13136533222.87</v>
      </c>
    </row>
    <row r="14" spans="1:6" s="79" customFormat="1" ht="15">
      <c r="A14" s="88"/>
      <c r="B14" s="89" t="s">
        <v>104</v>
      </c>
      <c r="C14" s="90">
        <v>307272327.67</v>
      </c>
      <c r="D14" s="90">
        <v>4303866777.19</v>
      </c>
      <c r="E14" s="90">
        <v>6752438.25</v>
      </c>
      <c r="F14" s="91">
        <f t="shared" si="0"/>
        <v>4617891543.11</v>
      </c>
    </row>
    <row r="15" spans="1:6" s="79" customFormat="1" ht="15">
      <c r="A15" s="88"/>
      <c r="B15" s="89" t="s">
        <v>105</v>
      </c>
      <c r="C15" s="90">
        <v>2270151202.81</v>
      </c>
      <c r="D15" s="90">
        <v>1315877783.02</v>
      </c>
      <c r="E15" s="90">
        <v>87903339.79</v>
      </c>
      <c r="F15" s="91">
        <f t="shared" si="0"/>
        <v>3673932325.62</v>
      </c>
    </row>
    <row r="16" spans="1:6" ht="15">
      <c r="A16" s="85" t="s">
        <v>106</v>
      </c>
      <c r="B16" s="86" t="s">
        <v>20</v>
      </c>
      <c r="C16" s="71">
        <f>SUM(C17:C23)</f>
        <v>49941935408.689995</v>
      </c>
      <c r="D16" s="71">
        <f>SUM(D17:D23)</f>
        <v>5799241904.07</v>
      </c>
      <c r="E16" s="71">
        <f>SUM(E17:E23)</f>
        <v>15148242063.31</v>
      </c>
      <c r="F16" s="87">
        <f t="shared" si="0"/>
        <v>70889419376.06999</v>
      </c>
    </row>
    <row r="17" spans="1:6" s="79" customFormat="1" ht="15">
      <c r="A17" s="88"/>
      <c r="B17" s="89" t="s">
        <v>107</v>
      </c>
      <c r="C17" s="90">
        <v>31865005858.94</v>
      </c>
      <c r="D17" s="90">
        <v>841833335.47</v>
      </c>
      <c r="E17" s="90">
        <v>212766938.64</v>
      </c>
      <c r="F17" s="91">
        <f t="shared" si="0"/>
        <v>32919606133.05</v>
      </c>
    </row>
    <row r="18" spans="1:6" s="79" customFormat="1" ht="15">
      <c r="A18" s="88"/>
      <c r="B18" s="89" t="s">
        <v>108</v>
      </c>
      <c r="C18" s="90">
        <v>4747404854.55</v>
      </c>
      <c r="D18" s="90">
        <v>1509770265.07</v>
      </c>
      <c r="E18" s="90">
        <v>4057501560.66</v>
      </c>
      <c r="F18" s="91">
        <f t="shared" si="0"/>
        <v>10314676680.279999</v>
      </c>
    </row>
    <row r="19" spans="1:6" s="79" customFormat="1" ht="15">
      <c r="A19" s="88"/>
      <c r="B19" s="89" t="s">
        <v>109</v>
      </c>
      <c r="C19" s="90">
        <v>46077769.27</v>
      </c>
      <c r="D19" s="90">
        <v>0</v>
      </c>
      <c r="E19" s="90">
        <v>0</v>
      </c>
      <c r="F19" s="91">
        <f t="shared" si="0"/>
        <v>46077769.27</v>
      </c>
    </row>
    <row r="20" spans="1:6" s="79" customFormat="1" ht="15">
      <c r="A20" s="88"/>
      <c r="B20" s="89" t="s">
        <v>110</v>
      </c>
      <c r="C20" s="116"/>
      <c r="D20" s="92"/>
      <c r="E20" s="92"/>
      <c r="F20" s="93"/>
    </row>
    <row r="21" spans="1:6" s="79" customFormat="1" ht="15">
      <c r="A21" s="88"/>
      <c r="B21" s="89" t="s">
        <v>111</v>
      </c>
      <c r="C21" s="116">
        <v>782169236.12</v>
      </c>
      <c r="D21" s="90">
        <v>0</v>
      </c>
      <c r="E21" s="90">
        <v>10833333463.58</v>
      </c>
      <c r="F21" s="91">
        <f>SUM(C21:E21)</f>
        <v>11615502699.7</v>
      </c>
    </row>
    <row r="22" spans="1:6" s="79" customFormat="1" ht="15">
      <c r="A22" s="88"/>
      <c r="B22" s="89" t="s">
        <v>112</v>
      </c>
      <c r="C22" s="90">
        <v>0</v>
      </c>
      <c r="D22" s="90">
        <v>3314747456.77</v>
      </c>
      <c r="E22" s="90">
        <v>44403987.83</v>
      </c>
      <c r="F22" s="91">
        <f>SUM(C22:E22)</f>
        <v>3359151444.6</v>
      </c>
    </row>
    <row r="23" spans="1:6" s="79" customFormat="1" ht="15">
      <c r="A23" s="88"/>
      <c r="B23" s="89" t="s">
        <v>113</v>
      </c>
      <c r="C23" s="90">
        <v>12501277689.81</v>
      </c>
      <c r="D23" s="90">
        <v>132890846.76</v>
      </c>
      <c r="E23" s="90">
        <v>236112.6</v>
      </c>
      <c r="F23" s="91">
        <f>SUM(C23:E23)</f>
        <v>12634404649.17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3324330539.310005</v>
      </c>
      <c r="D25" s="71">
        <f>+D11-D16</f>
        <v>492855500.72999954</v>
      </c>
      <c r="E25" s="71">
        <f>+E11-E16</f>
        <v>-1471877504.3799992</v>
      </c>
      <c r="F25" s="87">
        <f aca="true" t="shared" si="1" ref="F25:F32">SUM(C25:E25)</f>
        <v>2345308535.6600056</v>
      </c>
    </row>
    <row r="26" spans="1:6" ht="15">
      <c r="A26" s="85" t="s">
        <v>117</v>
      </c>
      <c r="B26" s="86" t="s">
        <v>118</v>
      </c>
      <c r="C26" s="94">
        <v>1368355860.78</v>
      </c>
      <c r="D26" s="94">
        <v>304487944.19</v>
      </c>
      <c r="E26" s="94">
        <v>0</v>
      </c>
      <c r="F26" s="87">
        <f t="shared" si="1"/>
        <v>1672843804.97</v>
      </c>
    </row>
    <row r="27" spans="1:6" ht="15">
      <c r="A27" s="85" t="s">
        <v>119</v>
      </c>
      <c r="B27" s="86" t="s">
        <v>34</v>
      </c>
      <c r="C27" s="71">
        <f>SUM(C28:C30)</f>
        <v>4081043423.56</v>
      </c>
      <c r="D27" s="71">
        <f>SUM(D28:D30)</f>
        <v>1755882739.69</v>
      </c>
      <c r="E27" s="71">
        <f>SUM(E28:E30)</f>
        <v>1326980.02</v>
      </c>
      <c r="F27" s="87">
        <f t="shared" si="1"/>
        <v>5838253143.27</v>
      </c>
    </row>
    <row r="28" spans="1:6" s="79" customFormat="1" ht="15">
      <c r="A28" s="88"/>
      <c r="B28" s="89" t="s">
        <v>120</v>
      </c>
      <c r="C28" s="90">
        <v>2363828369.84</v>
      </c>
      <c r="D28" s="90">
        <v>1557200237.31</v>
      </c>
      <c r="E28" s="90">
        <v>1326980.02</v>
      </c>
      <c r="F28" s="91">
        <f t="shared" si="1"/>
        <v>3922355587.17</v>
      </c>
    </row>
    <row r="29" spans="1:6" s="79" customFormat="1" ht="15">
      <c r="A29" s="88"/>
      <c r="B29" s="89" t="s">
        <v>121</v>
      </c>
      <c r="C29" s="90">
        <v>1645287296.11</v>
      </c>
      <c r="D29" s="90">
        <v>89026837.91</v>
      </c>
      <c r="E29" s="90">
        <v>0</v>
      </c>
      <c r="F29" s="91">
        <f t="shared" si="1"/>
        <v>1734314134.02</v>
      </c>
    </row>
    <row r="30" spans="1:6" s="79" customFormat="1" ht="15">
      <c r="A30" s="88"/>
      <c r="B30" s="89" t="s">
        <v>122</v>
      </c>
      <c r="C30" s="90">
        <v>71927757.61</v>
      </c>
      <c r="D30" s="90">
        <v>109655664.47</v>
      </c>
      <c r="E30" s="90">
        <v>0</v>
      </c>
      <c r="F30" s="91">
        <f t="shared" si="1"/>
        <v>181583422.07999998</v>
      </c>
    </row>
    <row r="31" spans="1:6" ht="15">
      <c r="A31" s="85" t="s">
        <v>123</v>
      </c>
      <c r="B31" s="86" t="s">
        <v>124</v>
      </c>
      <c r="C31" s="71">
        <f>+C11+C26</f>
        <v>54634621808.78</v>
      </c>
      <c r="D31" s="71">
        <f>+D11+D26</f>
        <v>6596585348.989999</v>
      </c>
      <c r="E31" s="71">
        <f>+E11+E26</f>
        <v>13676364558.93</v>
      </c>
      <c r="F31" s="87">
        <f t="shared" si="1"/>
        <v>74907571716.7</v>
      </c>
    </row>
    <row r="32" spans="1:6" ht="15">
      <c r="A32" s="85" t="s">
        <v>125</v>
      </c>
      <c r="B32" s="86" t="s">
        <v>126</v>
      </c>
      <c r="C32" s="71">
        <f>+C16+C27</f>
        <v>54022978832.24999</v>
      </c>
      <c r="D32" s="71">
        <f>+D16+D27</f>
        <v>7555124643.76</v>
      </c>
      <c r="E32" s="71">
        <f>+E16+E27</f>
        <v>15149569043.33</v>
      </c>
      <c r="F32" s="87">
        <f t="shared" si="1"/>
        <v>76727672519.34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611642976.5300064</v>
      </c>
      <c r="D35" s="71">
        <f>+D31-D32</f>
        <v>-958539294.7700014</v>
      </c>
      <c r="E35" s="71">
        <f>+E31-E32</f>
        <v>-1473204484.3999996</v>
      </c>
      <c r="F35" s="87">
        <f>SUM(C35:E35)</f>
        <v>-1820100802.6399946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1782546848.36</v>
      </c>
      <c r="F37" s="87">
        <f>SUM(C37:E37)</f>
        <v>1782546848.36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+C35-C37</f>
        <v>611642976.5300064</v>
      </c>
      <c r="D40" s="71">
        <f>+D35-D37</f>
        <v>-958539294.7700014</v>
      </c>
      <c r="E40" s="71">
        <f>+E35-E37</f>
        <v>-3255751332.7599993</v>
      </c>
      <c r="F40" s="87">
        <f aca="true" t="shared" si="2" ref="F40:F65">SUM(C40:E40)</f>
        <v>-3602647650.9999943</v>
      </c>
      <c r="I40" s="73"/>
    </row>
    <row r="41" spans="1:9" s="2" customFormat="1" ht="15">
      <c r="A41" s="98" t="s">
        <v>137</v>
      </c>
      <c r="B41" s="86" t="s">
        <v>138</v>
      </c>
      <c r="C41" s="94">
        <v>689711484.75</v>
      </c>
      <c r="D41" s="94">
        <v>1644846924.67</v>
      </c>
      <c r="E41" s="94">
        <v>1464687934.55</v>
      </c>
      <c r="F41" s="87">
        <f t="shared" si="2"/>
        <v>3799246343.9700003</v>
      </c>
      <c r="I41" s="82"/>
    </row>
    <row r="42" spans="1:9" s="2" customFormat="1" ht="15">
      <c r="A42" s="98" t="s">
        <v>139</v>
      </c>
      <c r="B42" s="86" t="s">
        <v>140</v>
      </c>
      <c r="C42" s="94">
        <v>3720800725.8</v>
      </c>
      <c r="D42" s="94">
        <v>754346304.2</v>
      </c>
      <c r="E42" s="94">
        <v>0</v>
      </c>
      <c r="F42" s="87">
        <f t="shared" si="2"/>
        <v>4475147030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-2419446264.519994</v>
      </c>
      <c r="D43" s="71">
        <f>D40+D41-D42</f>
        <v>-68038674.30000138</v>
      </c>
      <c r="E43" s="71">
        <f>E40+E41-E42</f>
        <v>-1791063398.2099993</v>
      </c>
      <c r="F43" s="87">
        <f t="shared" si="2"/>
        <v>-4278548337.029994</v>
      </c>
      <c r="I43" s="73"/>
    </row>
    <row r="44" spans="1:6" ht="15">
      <c r="A44" s="85" t="s">
        <v>143</v>
      </c>
      <c r="B44" s="76" t="s">
        <v>144</v>
      </c>
      <c r="C44" s="74">
        <f>+C45+C56+C66</f>
        <v>8477420936.12</v>
      </c>
      <c r="D44" s="74">
        <f>+D45+D56+D66</f>
        <v>993042121.49</v>
      </c>
      <c r="E44" s="74">
        <f>+E45+E56+E66</f>
        <v>2156921742.58</v>
      </c>
      <c r="F44" s="99">
        <f t="shared" si="2"/>
        <v>11627384800.19</v>
      </c>
    </row>
    <row r="45" spans="1:6" s="2" customFormat="1" ht="15">
      <c r="A45" s="98"/>
      <c r="B45" s="76" t="s">
        <v>145</v>
      </c>
      <c r="C45" s="74">
        <f>+C46+C47+C48+C49+C55</f>
        <v>597048886.8800001</v>
      </c>
      <c r="D45" s="74">
        <f>+D46+D47+D48+D49+D55</f>
        <v>244403435.02</v>
      </c>
      <c r="E45" s="74">
        <f>+E46+E47+E48+E49+E55</f>
        <v>642369838.52</v>
      </c>
      <c r="F45" s="99">
        <f t="shared" si="2"/>
        <v>1483822160.42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148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149</v>
      </c>
      <c r="C49" s="74">
        <f>SUM(C50:C54)</f>
        <v>597048886.8800001</v>
      </c>
      <c r="D49" s="74">
        <f>SUM(D50:D54)</f>
        <v>244403435.02</v>
      </c>
      <c r="E49" s="74">
        <f>SUM(E50:E54)</f>
        <v>642369838.52</v>
      </c>
      <c r="F49" s="105">
        <f t="shared" si="2"/>
        <v>1483822160.42</v>
      </c>
    </row>
    <row r="50" spans="1:6" s="79" customFormat="1" ht="15">
      <c r="A50" s="100"/>
      <c r="B50" s="106" t="s">
        <v>150</v>
      </c>
      <c r="C50" s="80">
        <v>550719685.22</v>
      </c>
      <c r="D50" s="80">
        <v>244403435.02</v>
      </c>
      <c r="E50" s="80">
        <v>642369838.52</v>
      </c>
      <c r="F50" s="103">
        <f t="shared" si="2"/>
        <v>1437492958.76</v>
      </c>
    </row>
    <row r="51" spans="1:6" s="79" customFormat="1" ht="15">
      <c r="A51" s="100"/>
      <c r="B51" s="106" t="s">
        <v>151</v>
      </c>
      <c r="C51" s="80">
        <v>10469938.22</v>
      </c>
      <c r="D51" s="80">
        <v>0</v>
      </c>
      <c r="E51" s="80">
        <v>0</v>
      </c>
      <c r="F51" s="103">
        <f t="shared" si="2"/>
        <v>10469938.22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35859263.44</v>
      </c>
      <c r="D53" s="80">
        <v>0</v>
      </c>
      <c r="E53" s="80">
        <v>0</v>
      </c>
      <c r="F53" s="103">
        <f t="shared" si="2"/>
        <v>35859263.44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7880372049.24</v>
      </c>
      <c r="D56" s="74">
        <f>SUM(D57:D65)</f>
        <v>748638686.47</v>
      </c>
      <c r="E56" s="74">
        <f>SUM(E57:E65)</f>
        <v>1514551904.06</v>
      </c>
      <c r="F56" s="105">
        <f t="shared" si="2"/>
        <v>10143562639.769999</v>
      </c>
    </row>
    <row r="57" spans="1:6" s="79" customFormat="1" ht="15">
      <c r="A57" s="100"/>
      <c r="B57" s="101" t="s">
        <v>157</v>
      </c>
      <c r="C57" s="80">
        <v>669867806.53</v>
      </c>
      <c r="D57" s="80">
        <v>0</v>
      </c>
      <c r="E57" s="80">
        <v>0</v>
      </c>
      <c r="F57" s="102">
        <f t="shared" si="2"/>
        <v>669867806.53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>
      <c r="A60" s="100"/>
      <c r="B60" s="101" t="s">
        <v>160</v>
      </c>
      <c r="C60" s="80">
        <v>113707748</v>
      </c>
      <c r="D60" s="80">
        <v>0</v>
      </c>
      <c r="E60" s="80">
        <v>0</v>
      </c>
      <c r="F60" s="102">
        <f t="shared" si="2"/>
        <v>113707748</v>
      </c>
    </row>
    <row r="61" spans="1:6" s="79" customFormat="1" ht="15" hidden="1">
      <c r="A61" s="100"/>
      <c r="B61" s="101" t="s">
        <v>161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7001248862.62</v>
      </c>
      <c r="D63" s="80">
        <v>748638686.47</v>
      </c>
      <c r="E63" s="80">
        <v>1514551904.06</v>
      </c>
      <c r="F63" s="102">
        <f t="shared" si="2"/>
        <v>9264439453.15</v>
      </c>
    </row>
    <row r="64" spans="1:6" s="79" customFormat="1" ht="15" hidden="1">
      <c r="A64" s="100"/>
      <c r="B64" s="117" t="s">
        <v>157</v>
      </c>
      <c r="C64" s="80"/>
      <c r="D64" s="80"/>
      <c r="E64" s="80"/>
      <c r="F64" s="102"/>
    </row>
    <row r="65" spans="1:6" s="79" customFormat="1" ht="15">
      <c r="A65" s="100"/>
      <c r="B65" s="101" t="s">
        <v>164</v>
      </c>
      <c r="C65" s="80">
        <v>95547632.09</v>
      </c>
      <c r="D65" s="80">
        <v>0</v>
      </c>
      <c r="E65" s="80">
        <v>0</v>
      </c>
      <c r="F65" s="102">
        <f t="shared" si="2"/>
        <v>95547632.09</v>
      </c>
    </row>
    <row r="66" spans="1:6" ht="15" hidden="1">
      <c r="A66" s="98"/>
      <c r="B66" s="76" t="s">
        <v>165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166</v>
      </c>
      <c r="B67" s="76" t="s">
        <v>167</v>
      </c>
      <c r="C67" s="74">
        <f>+C68+C78+C87</f>
        <v>6055349461.099999</v>
      </c>
      <c r="D67" s="74">
        <f>+D68+D78+D87</f>
        <v>927628657.69</v>
      </c>
      <c r="E67" s="74">
        <f>+E68+E78+E87</f>
        <v>365858344.37</v>
      </c>
      <c r="F67" s="99">
        <f t="shared" si="3"/>
        <v>7348836463.159999</v>
      </c>
    </row>
    <row r="68" spans="1:6" ht="15">
      <c r="A68" s="107"/>
      <c r="B68" s="76" t="s">
        <v>122</v>
      </c>
      <c r="C68" s="75">
        <f>+C69+C70+C71+C72+C77</f>
        <v>4454557582.98</v>
      </c>
      <c r="D68" s="75">
        <f>+D69+D70+D71+D72+D77</f>
        <v>927628657.69</v>
      </c>
      <c r="E68" s="75">
        <f>+E69+E70+E71+E72+E77</f>
        <v>365858344.37</v>
      </c>
      <c r="F68" s="99">
        <f t="shared" si="3"/>
        <v>5748044585.04</v>
      </c>
    </row>
    <row r="69" spans="1:6" s="79" customFormat="1" ht="15" hidden="1">
      <c r="A69" s="108"/>
      <c r="B69" s="101" t="s">
        <v>168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169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170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171</v>
      </c>
      <c r="C72" s="75">
        <f>SUM(C73:C76)</f>
        <v>4454557582.98</v>
      </c>
      <c r="D72" s="75">
        <f>SUM(D73:D76)</f>
        <v>927628657.69</v>
      </c>
      <c r="E72" s="75">
        <f>SUM(E73:E76)</f>
        <v>365858344.37</v>
      </c>
      <c r="F72" s="105">
        <f t="shared" si="3"/>
        <v>5748044585.04</v>
      </c>
    </row>
    <row r="73" spans="1:6" s="79" customFormat="1" ht="15">
      <c r="A73" s="108"/>
      <c r="B73" s="106" t="s">
        <v>172</v>
      </c>
      <c r="C73" s="81">
        <v>4347480793.28</v>
      </c>
      <c r="D73" s="81">
        <v>887466736.95</v>
      </c>
      <c r="E73" s="81">
        <v>365858344.37</v>
      </c>
      <c r="F73" s="103">
        <f t="shared" si="3"/>
        <v>5600805874.599999</v>
      </c>
    </row>
    <row r="74" spans="1:6" s="79" customFormat="1" ht="15">
      <c r="A74" s="108"/>
      <c r="B74" s="106" t="s">
        <v>173</v>
      </c>
      <c r="C74" s="81">
        <v>7750000</v>
      </c>
      <c r="D74" s="81">
        <v>0</v>
      </c>
      <c r="E74" s="81">
        <v>0</v>
      </c>
      <c r="F74" s="103">
        <f t="shared" si="3"/>
        <v>7750000</v>
      </c>
    </row>
    <row r="75" spans="1:6" s="79" customFormat="1" ht="15" hidden="1">
      <c r="A75" s="108"/>
      <c r="B75" s="106" t="s">
        <v>174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175</v>
      </c>
      <c r="C76" s="81">
        <v>99326789.7</v>
      </c>
      <c r="D76" s="81">
        <v>40161920.74</v>
      </c>
      <c r="E76" s="81">
        <v>0</v>
      </c>
      <c r="F76" s="103">
        <f t="shared" si="3"/>
        <v>139488710.44</v>
      </c>
    </row>
    <row r="77" spans="1:6" s="79" customFormat="1" ht="15" hidden="1">
      <c r="A77" s="108"/>
      <c r="B77" s="101" t="s">
        <v>176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177</v>
      </c>
      <c r="C78" s="75">
        <f>SUM(C79:C86)</f>
        <v>1600791878.12</v>
      </c>
      <c r="D78" s="75">
        <f>SUM(D79:D86)</f>
        <v>0</v>
      </c>
      <c r="E78" s="75">
        <f>SUM(E79:E86)</f>
        <v>0</v>
      </c>
      <c r="F78" s="105">
        <f t="shared" si="3"/>
        <v>1600791878.12</v>
      </c>
    </row>
    <row r="79" spans="1:6" s="79" customFormat="1" ht="15" hidden="1">
      <c r="A79" s="108"/>
      <c r="B79" s="101" t="s">
        <v>178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179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180</v>
      </c>
      <c r="C81" s="81"/>
      <c r="D81" s="81"/>
      <c r="E81" s="81"/>
      <c r="F81" s="103">
        <f t="shared" si="3"/>
        <v>0</v>
      </c>
    </row>
    <row r="82" spans="1:6" s="79" customFormat="1" ht="15">
      <c r="A82" s="108"/>
      <c r="B82" s="101" t="s">
        <v>181</v>
      </c>
      <c r="C82" s="81">
        <v>43580.2</v>
      </c>
      <c r="D82" s="81">
        <v>0</v>
      </c>
      <c r="E82" s="81">
        <v>0</v>
      </c>
      <c r="F82" s="103">
        <f t="shared" si="3"/>
        <v>43580.2</v>
      </c>
    </row>
    <row r="83" spans="1:6" s="79" customFormat="1" ht="15">
      <c r="A83" s="108"/>
      <c r="B83" s="101" t="s">
        <v>182</v>
      </c>
      <c r="C83" s="81">
        <v>22950190.18</v>
      </c>
      <c r="D83" s="81">
        <v>0</v>
      </c>
      <c r="E83" s="81">
        <v>0</v>
      </c>
      <c r="F83" s="103">
        <f t="shared" si="3"/>
        <v>22950190.18</v>
      </c>
    </row>
    <row r="84" spans="1:6" s="79" customFormat="1" ht="15">
      <c r="A84" s="108"/>
      <c r="B84" s="117" t="s">
        <v>178</v>
      </c>
      <c r="C84" s="81">
        <v>1216834442.34</v>
      </c>
      <c r="D84" s="81"/>
      <c r="E84" s="81"/>
      <c r="F84" s="103">
        <f t="shared" si="3"/>
        <v>1216834442.34</v>
      </c>
    </row>
    <row r="85" spans="1:6" s="79" customFormat="1" ht="15">
      <c r="A85" s="108"/>
      <c r="B85" s="101" t="s">
        <v>183</v>
      </c>
      <c r="C85" s="81">
        <v>360963665.4</v>
      </c>
      <c r="D85" s="81">
        <v>0</v>
      </c>
      <c r="E85" s="81">
        <v>0</v>
      </c>
      <c r="F85" s="103">
        <f t="shared" si="3"/>
        <v>360963665.4</v>
      </c>
    </row>
    <row r="86" spans="1:6" s="79" customFormat="1" ht="15" hidden="1">
      <c r="A86" s="108"/>
      <c r="B86" s="101" t="s">
        <v>184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185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186</v>
      </c>
      <c r="C88" s="81">
        <v>0</v>
      </c>
      <c r="D88" s="81">
        <v>2625210.5</v>
      </c>
      <c r="E88" s="81">
        <v>0</v>
      </c>
      <c r="F88" s="103">
        <f>SUM(C88:E88)</f>
        <v>2625210.5</v>
      </c>
    </row>
    <row r="89" spans="1:6" s="79" customFormat="1" ht="15">
      <c r="A89" s="98" t="s">
        <v>190</v>
      </c>
      <c r="B89" s="76" t="s">
        <v>187</v>
      </c>
      <c r="C89" s="81">
        <v>2625210.5</v>
      </c>
      <c r="D89" s="81">
        <v>0</v>
      </c>
      <c r="E89" s="81">
        <v>0</v>
      </c>
      <c r="F89" s="102">
        <f>SUM(C89:E89)</f>
        <v>2625210.5</v>
      </c>
    </row>
    <row r="90" spans="1:6" ht="15.75" customHeight="1" thickBot="1">
      <c r="A90" s="111" t="s">
        <v>210</v>
      </c>
      <c r="B90" s="112" t="s">
        <v>189</v>
      </c>
      <c r="C90" s="113">
        <f>+C44-C67+C88-C89</f>
        <v>2419446264.5200005</v>
      </c>
      <c r="D90" s="113">
        <f>+D44-D67+D88-D89</f>
        <v>68038674.29999995</v>
      </c>
      <c r="E90" s="113">
        <f>+E44-E67+E88-E89</f>
        <v>1791063398.21</v>
      </c>
      <c r="F90" s="114">
        <f>SUM(C90:E90)</f>
        <v>4278548337.0300007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190</v>
      </c>
      <c r="B92" s="76" t="s">
        <v>191</v>
      </c>
      <c r="C92" s="75"/>
      <c r="D92" s="75"/>
      <c r="E92" s="75"/>
      <c r="F92" s="75"/>
    </row>
    <row r="93" spans="1:6" ht="16.5" hidden="1" thickBot="1" thickTop="1">
      <c r="A93" s="70"/>
      <c r="B93" s="76" t="s">
        <v>192</v>
      </c>
      <c r="C93" s="77">
        <f>C43+C90</f>
        <v>6.67572021484375E-06</v>
      </c>
      <c r="D93" s="77">
        <f>D43+D90</f>
        <v>-1.430511474609375E-06</v>
      </c>
      <c r="E93" s="77">
        <f>E43+E90</f>
        <v>0</v>
      </c>
      <c r="F93" s="77">
        <f>SUM(C93:E93)</f>
        <v>5.245208740234375E-06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5" t="s">
        <v>57</v>
      </c>
      <c r="B95" s="125"/>
      <c r="C95" s="125"/>
      <c r="D95" s="125"/>
      <c r="E95" s="125"/>
      <c r="F95" s="125"/>
    </row>
    <row r="96" spans="1:6" ht="15">
      <c r="A96" s="118"/>
      <c r="B96" s="118"/>
      <c r="C96" s="118"/>
      <c r="D96" s="118"/>
      <c r="E96" s="118"/>
      <c r="F96" s="118"/>
    </row>
    <row r="97" ht="15">
      <c r="A97" t="s">
        <v>197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2016-02-03T19:48:54Z</dcterms:modified>
  <cp:category/>
  <cp:version/>
  <cp:contentType/>
  <cp:contentStatus/>
</cp:coreProperties>
</file>